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queryTables/queryTable1.xml" ContentType="application/vnd.openxmlformats-officedocument.spreadsheetml.query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https://swisspolar.sharepoint.com/sites/S/S/3. SPI activities/2. SPI Funding instruments/Emission Assessment/final version/"/>
    </mc:Choice>
  </mc:AlternateContent>
  <xr:revisionPtr revIDLastSave="47" documentId="6_{C6371E4C-040F-4396-8328-C01D4134CB7C}" xr6:coauthVersionLast="47" xr6:coauthVersionMax="47" xr10:uidLastSave="{7A85F8B4-CEB3-460F-BD49-716BDB752301}"/>
  <workbookProtection workbookAlgorithmName="SHA-512" workbookHashValue="CcfGF/IszGBrhlG2hwNnERDYPR/rLrpzTkF0AFMUwfIdCKLIcQC0aycTO+brIYUgT02J/mvmxnyrO9It1y8X9g==" workbookSaltValue="0aUS6Yf5+1IfCAKpg086bg==" workbookSpinCount="100000" lockStructure="1"/>
  <bookViews>
    <workbookView xWindow="-120" yWindow="-120" windowWidth="29040" windowHeight="15720" tabRatio="779" xr2:uid="{0DBF87AF-FFF0-49D2-A657-9957C8534125}"/>
  </bookViews>
  <sheets>
    <sheet name="Summary" sheetId="2" r:id="rId1"/>
    <sheet name="Commercial Flights" sheetId="18" r:id="rId2"/>
    <sheet name="Non-commercial flights" sheetId="7" r:id="rId3"/>
    <sheet name="Helicopter" sheetId="3" r:id="rId4"/>
    <sheet name="Boat" sheetId="6" r:id="rId5"/>
    <sheet name="Train" sheetId="5" r:id="rId6"/>
    <sheet name="Car" sheetId="19" r:id="rId7"/>
    <sheet name="Travel_Other" sheetId="12" r:id="rId8"/>
    <sheet name="Freight_Plane" sheetId="20" r:id="rId9"/>
    <sheet name="Cargo (Sea)" sheetId="21" r:id="rId10"/>
    <sheet name="Freight_Truck" sheetId="22" r:id="rId11"/>
    <sheet name="Freight_Other" sheetId="13" r:id="rId12"/>
    <sheet name="Hotel Room" sheetId="14" r:id="rId13"/>
    <sheet name="Polar Station" sheetId="8" r:id="rId14"/>
    <sheet name="Accomodation_Other" sheetId="15" r:id="rId15"/>
    <sheet name="Fuels" sheetId="4" r:id="rId16"/>
    <sheet name="Chemicals" sheetId="9" r:id="rId17"/>
    <sheet name="Consumables_Other" sheetId="16" r:id="rId18"/>
    <sheet name="Other_Emissions" sheetId="17" r:id="rId19"/>
    <sheet name="Tables" sheetId="1" r:id="rId20"/>
  </sheets>
  <definedNames>
    <definedName name="CO2_Formula" localSheetId="13">IFERROR('Polar Station'!$G1*'Polar Station'!$F1, "")</definedName>
    <definedName name="ExternalData_1" localSheetId="19" hidden="1">Tables!$C$369:$D$381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3" l="1"/>
  <c r="F10" i="20"/>
  <c r="G10" i="20" s="1"/>
  <c r="F9" i="20"/>
  <c r="G9" i="20" s="1"/>
  <c r="F13" i="20"/>
  <c r="G13" i="20" s="1"/>
  <c r="G8" i="7"/>
  <c r="F9" i="3"/>
  <c r="F11" i="3"/>
  <c r="F12" i="3"/>
  <c r="F13" i="3"/>
  <c r="F14" i="3"/>
  <c r="F15" i="3"/>
  <c r="F16" i="3"/>
  <c r="F17" i="3"/>
  <c r="F18" i="3"/>
  <c r="F19" i="3"/>
  <c r="F20" i="3"/>
  <c r="F21" i="3"/>
  <c r="F22" i="3"/>
  <c r="F8" i="3"/>
  <c r="D9" i="6"/>
  <c r="H9" i="6" s="1"/>
  <c r="D10" i="6"/>
  <c r="D11" i="6"/>
  <c r="D12" i="6"/>
  <c r="D13" i="6"/>
  <c r="D14" i="6"/>
  <c r="D15" i="6"/>
  <c r="D16" i="6"/>
  <c r="D17" i="6"/>
  <c r="D18" i="6"/>
  <c r="D19" i="6"/>
  <c r="D8" i="6"/>
  <c r="E8" i="9"/>
  <c r="D8" i="4"/>
  <c r="D9" i="4"/>
  <c r="D10" i="4"/>
  <c r="D11" i="4"/>
  <c r="D12" i="4"/>
  <c r="D13" i="4"/>
  <c r="D14" i="4"/>
  <c r="D15" i="4"/>
  <c r="D17" i="4"/>
  <c r="D18" i="4"/>
  <c r="D19" i="4"/>
  <c r="D20" i="4"/>
  <c r="D21" i="4"/>
  <c r="D16" i="4"/>
  <c r="E9" i="8"/>
  <c r="E10" i="8"/>
  <c r="E11" i="8"/>
  <c r="E12" i="8"/>
  <c r="E14" i="8"/>
  <c r="E15" i="8"/>
  <c r="E16" i="8"/>
  <c r="E17" i="8"/>
  <c r="E18" i="8"/>
  <c r="E19" i="8"/>
  <c r="E20" i="8"/>
  <c r="E21" i="8"/>
  <c r="C34" i="2"/>
  <c r="E13" i="8"/>
  <c r="J231" i="1"/>
  <c r="I231" i="1"/>
  <c r="E8" i="21"/>
  <c r="G11" i="7"/>
  <c r="G8" i="19"/>
  <c r="G9" i="19"/>
  <c r="G10" i="19"/>
  <c r="G11" i="19"/>
  <c r="G12" i="19"/>
  <c r="G13" i="19"/>
  <c r="G14" i="19"/>
  <c r="G15" i="19"/>
  <c r="G16" i="19"/>
  <c r="G17" i="19"/>
  <c r="G18" i="19"/>
  <c r="G19" i="19"/>
  <c r="G20" i="19"/>
  <c r="G7" i="19"/>
  <c r="F8" i="5"/>
  <c r="F9" i="5"/>
  <c r="F10" i="5"/>
  <c r="F11" i="5"/>
  <c r="F12" i="5"/>
  <c r="F13" i="5"/>
  <c r="F14" i="5"/>
  <c r="F15" i="5"/>
  <c r="F16" i="5"/>
  <c r="F17" i="5"/>
  <c r="F18" i="5"/>
  <c r="F19" i="5"/>
  <c r="F20" i="5"/>
  <c r="F21" i="5"/>
  <c r="F22" i="5"/>
  <c r="E7" i="21"/>
  <c r="E8" i="22"/>
  <c r="E9" i="22"/>
  <c r="E10" i="22"/>
  <c r="E11" i="22"/>
  <c r="E12" i="22"/>
  <c r="E13" i="22"/>
  <c r="E14" i="22"/>
  <c r="E15" i="22"/>
  <c r="E16" i="22"/>
  <c r="E17" i="22"/>
  <c r="E18" i="22"/>
  <c r="E19" i="22"/>
  <c r="E20" i="22"/>
  <c r="E7" i="22"/>
  <c r="E9" i="21"/>
  <c r="E10" i="21"/>
  <c r="E11" i="21"/>
  <c r="E12" i="21"/>
  <c r="E13" i="21"/>
  <c r="E14" i="21"/>
  <c r="E15" i="21"/>
  <c r="E16" i="21"/>
  <c r="E17" i="21"/>
  <c r="E18" i="21"/>
  <c r="E19" i="21"/>
  <c r="E20" i="21"/>
  <c r="F11" i="20"/>
  <c r="G11" i="20" s="1"/>
  <c r="F12" i="20"/>
  <c r="G12" i="20" s="1"/>
  <c r="F14" i="20"/>
  <c r="G14" i="20" s="1"/>
  <c r="F15" i="20"/>
  <c r="G15" i="20" s="1"/>
  <c r="F16" i="20"/>
  <c r="G16" i="20" s="1"/>
  <c r="F17" i="20"/>
  <c r="G17" i="20" s="1"/>
  <c r="F18" i="20"/>
  <c r="G18" i="20" s="1"/>
  <c r="F19" i="20"/>
  <c r="G19" i="20" s="1"/>
  <c r="F20" i="20"/>
  <c r="G20" i="20" s="1"/>
  <c r="F21" i="20"/>
  <c r="G21" i="20" s="1"/>
  <c r="F8" i="20"/>
  <c r="G8" i="20" s="1"/>
  <c r="G9" i="18"/>
  <c r="H9" i="18" s="1"/>
  <c r="G10" i="18"/>
  <c r="H10" i="18" s="1"/>
  <c r="G11" i="18"/>
  <c r="H11" i="18" s="1"/>
  <c r="G12" i="18"/>
  <c r="H12" i="18" s="1"/>
  <c r="G13" i="18"/>
  <c r="H13" i="18" s="1"/>
  <c r="G14" i="18"/>
  <c r="H14" i="18" s="1"/>
  <c r="G15" i="18"/>
  <c r="H15" i="18" s="1"/>
  <c r="G16" i="18"/>
  <c r="H16" i="18" s="1"/>
  <c r="G17" i="18"/>
  <c r="H17" i="18" s="1"/>
  <c r="G18" i="18"/>
  <c r="H18" i="18" s="1"/>
  <c r="G19" i="18"/>
  <c r="H19" i="18" s="1"/>
  <c r="G20" i="18"/>
  <c r="H20" i="18" s="1"/>
  <c r="G21" i="18"/>
  <c r="H21" i="18" s="1"/>
  <c r="G8" i="18"/>
  <c r="H8" i="18" s="1"/>
  <c r="F25" i="5" l="1"/>
  <c r="E24" i="22"/>
  <c r="D26" i="2" s="1"/>
  <c r="E24" i="21"/>
  <c r="G14" i="7"/>
  <c r="E24" i="17" l="1"/>
  <c r="D34" i="2" s="1"/>
  <c r="E24" i="16"/>
  <c r="D33" i="2" s="1"/>
  <c r="E9" i="9"/>
  <c r="E10" i="9"/>
  <c r="E11" i="9"/>
  <c r="E12" i="9"/>
  <c r="E13" i="9"/>
  <c r="E14" i="9"/>
  <c r="E15" i="9"/>
  <c r="E16" i="9"/>
  <c r="E17" i="9"/>
  <c r="E18" i="9"/>
  <c r="E19" i="9"/>
  <c r="E20" i="9"/>
  <c r="F8" i="4"/>
  <c r="F9" i="4"/>
  <c r="F10" i="4"/>
  <c r="F11" i="4"/>
  <c r="F12" i="4"/>
  <c r="F13" i="4"/>
  <c r="F16" i="4"/>
  <c r="F17" i="4"/>
  <c r="F18" i="4"/>
  <c r="F19" i="4"/>
  <c r="F20" i="4"/>
  <c r="F21" i="4"/>
  <c r="E24" i="15"/>
  <c r="D30" i="2" s="1"/>
  <c r="E25" i="9" l="1"/>
  <c r="G16" i="8"/>
  <c r="D10" i="14"/>
  <c r="F10" i="14" s="1"/>
  <c r="D9" i="14"/>
  <c r="F9" i="14" s="1"/>
  <c r="D11" i="14"/>
  <c r="F11" i="14" s="1"/>
  <c r="D12" i="14"/>
  <c r="F12" i="14" s="1"/>
  <c r="D13" i="14"/>
  <c r="F13" i="14" s="1"/>
  <c r="D14" i="14"/>
  <c r="F14" i="14" s="1"/>
  <c r="D15" i="14"/>
  <c r="F15" i="14" s="1"/>
  <c r="D16" i="14"/>
  <c r="F16" i="14" s="1"/>
  <c r="D17" i="14"/>
  <c r="F17" i="14" s="1"/>
  <c r="D18" i="14"/>
  <c r="F18" i="14" s="1"/>
  <c r="D19" i="14"/>
  <c r="F19" i="14" s="1"/>
  <c r="D20" i="14"/>
  <c r="F20" i="14" s="1"/>
  <c r="D21" i="14"/>
  <c r="F21" i="14" s="1"/>
  <c r="H24" i="13"/>
  <c r="D27" i="2" s="1"/>
  <c r="D25" i="2"/>
  <c r="E25" i="12"/>
  <c r="D23" i="2" s="1"/>
  <c r="G24" i="19"/>
  <c r="D22" i="2" s="1"/>
  <c r="H8" i="6"/>
  <c r="H12" i="6"/>
  <c r="H13" i="6"/>
  <c r="H14" i="6"/>
  <c r="H15" i="6"/>
  <c r="H16" i="6"/>
  <c r="H17" i="6"/>
  <c r="H18" i="6"/>
  <c r="H19" i="6"/>
  <c r="H25" i="18"/>
  <c r="D17" i="2" s="1"/>
  <c r="G10" i="7"/>
  <c r="G12" i="7"/>
  <c r="G13" i="7"/>
  <c r="G15" i="7"/>
  <c r="G16" i="7"/>
  <c r="G17" i="7"/>
  <c r="G18" i="7"/>
  <c r="G19" i="7"/>
  <c r="G20" i="7"/>
  <c r="G21" i="7"/>
  <c r="C32" i="2"/>
  <c r="C27" i="2"/>
  <c r="C26" i="2"/>
  <c r="C25" i="2"/>
  <c r="C24" i="2"/>
  <c r="C22" i="2"/>
  <c r="C17" i="2"/>
  <c r="C18" i="2"/>
  <c r="C33" i="2"/>
  <c r="C21" i="2"/>
  <c r="C31" i="2"/>
  <c r="C30" i="2"/>
  <c r="C29" i="2"/>
  <c r="C28" i="2"/>
  <c r="C19" i="2"/>
  <c r="C23" i="2"/>
  <c r="C20" i="2"/>
  <c r="F26" i="14" l="1"/>
  <c r="D28" i="2" s="1"/>
  <c r="F25" i="3"/>
  <c r="D19" i="2" s="1"/>
  <c r="G21" i="8"/>
  <c r="G10" i="8"/>
  <c r="G11" i="8"/>
  <c r="G12" i="8"/>
  <c r="G13" i="8"/>
  <c r="G14" i="8"/>
  <c r="G15" i="8"/>
  <c r="G17" i="8"/>
  <c r="G18" i="8"/>
  <c r="G19" i="8"/>
  <c r="G20" i="8"/>
  <c r="H10" i="6"/>
  <c r="F14" i="4"/>
  <c r="F15" i="4"/>
  <c r="D21" i="2"/>
  <c r="H11" i="6"/>
  <c r="F25" i="4" l="1"/>
  <c r="G9" i="8"/>
  <c r="G26" i="8" s="1"/>
  <c r="D29" i="2" s="1"/>
  <c r="D32" i="2" l="1"/>
  <c r="G9" i="7"/>
  <c r="G25" i="7" l="1"/>
  <c r="D18" i="2" s="1"/>
  <c r="E43" i="1"/>
  <c r="E44" i="1"/>
  <c r="H25" i="6"/>
  <c r="D20" i="2" s="1"/>
  <c r="D31" i="2" l="1"/>
  <c r="G25" i="20"/>
  <c r="D24" i="2" s="1"/>
  <c r="D37"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059EBA0-ABDB-4CFE-A411-85D4E521B5DD}" keepAlive="1" name="Query - Table001 (Page 1)" description="Connection to the 'Table001 (Page 1)' query in the workbook." type="5" refreshedVersion="8" background="1" saveData="1">
    <dbPr connection="Provider=Microsoft.Mashup.OleDb.1;Data Source=$Workbook$;Location=&quot;Table001 (Page 1)&quot;;Extended Properties=&quot;&quot;" command="SELECT * FROM [Table001 (Page 1)]"/>
  </connection>
</connections>
</file>

<file path=xl/sharedStrings.xml><?xml version="1.0" encoding="utf-8"?>
<sst xmlns="http://schemas.openxmlformats.org/spreadsheetml/2006/main" count="8636" uniqueCount="4065">
  <si>
    <t>Fill in project details:</t>
  </si>
  <si>
    <t>Author:</t>
  </si>
  <si>
    <t>Locked cells</t>
  </si>
  <si>
    <t>Period:</t>
  </si>
  <si>
    <t>Project:</t>
  </si>
  <si>
    <t>Project reference (secretariat use):</t>
  </si>
  <si>
    <t>Click on the links in 'Category' to navigate the document</t>
  </si>
  <si>
    <t>Type</t>
  </si>
  <si>
    <t>Category</t>
  </si>
  <si>
    <t>CO2 (kg)</t>
  </si>
  <si>
    <t>Comment (Optional)</t>
  </si>
  <si>
    <t>Travel</t>
  </si>
  <si>
    <t>Freight</t>
  </si>
  <si>
    <t>Accommodation</t>
  </si>
  <si>
    <t>Consumables</t>
  </si>
  <si>
    <t>Other</t>
  </si>
  <si>
    <t>Total CO2 (kg) emissions:</t>
  </si>
  <si>
    <t>Commercial flights</t>
  </si>
  <si>
    <t>Departure</t>
  </si>
  <si>
    <t>Destination</t>
  </si>
  <si>
    <t>Number of passengers</t>
  </si>
  <si>
    <t>Trip Type</t>
  </si>
  <si>
    <t>Distance (km)</t>
  </si>
  <si>
    <t>Overwrite CO2 (kg) value</t>
  </si>
  <si>
    <t>Total CO2 (kg) :</t>
  </si>
  <si>
    <t>Non-Commercial flights</t>
  </si>
  <si>
    <t>Select aircraft</t>
  </si>
  <si>
    <t>Flight time (hours)</t>
  </si>
  <si>
    <t>Number of project 
participants on board</t>
  </si>
  <si>
    <t>Total number of 
passengers on board</t>
  </si>
  <si>
    <t>Total CO2 (kg)</t>
  </si>
  <si>
    <t>Helicopter</t>
  </si>
  <si>
    <t>Select Helicopter Size</t>
  </si>
  <si>
    <t>Number of Landing/Take-off cycles (LTO)</t>
  </si>
  <si>
    <t>Boat</t>
  </si>
  <si>
    <t>Select boat type</t>
  </si>
  <si>
    <t>Consumption (L/h)</t>
  </si>
  <si>
    <t>Time aboard
(hours)</t>
  </si>
  <si>
    <t>Train</t>
  </si>
  <si>
    <t>Select Location</t>
  </si>
  <si>
    <t>Car</t>
  </si>
  <si>
    <t>Engine consumption</t>
  </si>
  <si>
    <t>Other travel emissions</t>
  </si>
  <si>
    <t>Means of transportation</t>
  </si>
  <si>
    <t>Specify reference (optional)</t>
  </si>
  <si>
    <t>Airplane freight</t>
  </si>
  <si>
    <t>Weight (kg)</t>
  </si>
  <si>
    <t>Cargo (Sea) Freight</t>
  </si>
  <si>
    <t>Truck Freight</t>
  </si>
  <si>
    <t>Other freight emissions</t>
  </si>
  <si>
    <t>Hotel Room</t>
  </si>
  <si>
    <t>Select location</t>
  </si>
  <si>
    <t>CO2 (kg) / night</t>
  </si>
  <si>
    <t>Number of nights</t>
  </si>
  <si>
    <t>Polar Station</t>
  </si>
  <si>
    <t>Select region</t>
  </si>
  <si>
    <t>Select Station</t>
  </si>
  <si>
    <t>Other accommodation emissions</t>
  </si>
  <si>
    <t>Specify accommodation</t>
  </si>
  <si>
    <t>Fuels</t>
  </si>
  <si>
    <t>Select Fuel</t>
  </si>
  <si>
    <t>CO2 (kg) per litre 
(per kg for solids)</t>
  </si>
  <si>
    <t>Consumption 
(liquides in L, solids in kg)</t>
  </si>
  <si>
    <t>Chemicals</t>
  </si>
  <si>
    <t>Select product</t>
  </si>
  <si>
    <t>Product mass used (kg)</t>
  </si>
  <si>
    <t>Emissions from other consumables</t>
  </si>
  <si>
    <t>Specify consumable</t>
  </si>
  <si>
    <t>Other emissions</t>
  </si>
  <si>
    <t>Specify emission source</t>
  </si>
  <si>
    <t>Please do NOT edit this sheet</t>
  </si>
  <si>
    <t>Summary tables</t>
  </si>
  <si>
    <t>Commercial flight</t>
  </si>
  <si>
    <t>Plane</t>
  </si>
  <si>
    <t>Antarctic</t>
  </si>
  <si>
    <t>Non-commercial flight</t>
  </si>
  <si>
    <t>Cargo (sea)</t>
  </si>
  <si>
    <t>Arctic</t>
  </si>
  <si>
    <t>Food</t>
  </si>
  <si>
    <t>Truck</t>
  </si>
  <si>
    <t>Fuel</t>
  </si>
  <si>
    <t>Computation</t>
  </si>
  <si>
    <t>Boat type</t>
  </si>
  <si>
    <t>Consumption L/h *</t>
  </si>
  <si>
    <t>kgCO2 / h</t>
  </si>
  <si>
    <t>*Assuming 6H engines at 100% (198L /h) and 18H engines at 25% (54L/h), and an emission factor of 2.7 kgCO2/l of marine diesel.</t>
  </si>
  <si>
    <t>sources:</t>
  </si>
  <si>
    <t>Marine-Benchmark-CO2.pdf (marinebenchmark.com)</t>
  </si>
  <si>
    <t>https://support.wellandpower.net/</t>
  </si>
  <si>
    <t>https://natur.gl/facilities/skibe/sanna/?lang=en</t>
  </si>
  <si>
    <t>https://mosaic-expedition.org</t>
  </si>
  <si>
    <t>https://www.targa.fi/boats/37</t>
  </si>
  <si>
    <t>Non-commercial flights</t>
  </si>
  <si>
    <t>Aircraft</t>
  </si>
  <si>
    <t>Gallons / h</t>
  </si>
  <si>
    <t>L / h</t>
  </si>
  <si>
    <t>Source</t>
  </si>
  <si>
    <t>Order</t>
  </si>
  <si>
    <t>passenger capacity</t>
  </si>
  <si>
    <t>Very big (Douglas DC6B)</t>
  </si>
  <si>
    <t>https://www.flyingbulls.at/en/fleet/douglas-dc-6b</t>
  </si>
  <si>
    <t>Big (DASH 7)</t>
  </si>
  <si>
    <t>https://www.eurocontrol.int/node/10065</t>
  </si>
  <si>
    <t>Medium (DHC6 Twin Otter)</t>
  </si>
  <si>
    <t>https://www.winaviation.com/</t>
  </si>
  <si>
    <t>Douglas DC4</t>
  </si>
  <si>
    <t>Small (C208B Caravan)</t>
  </si>
  <si>
    <t>Basler BT67 (DC3T)</t>
  </si>
  <si>
    <t>C208B Caravan</t>
  </si>
  <si>
    <t>http://www.prop-liners.com/dc4tech.htm</t>
  </si>
  <si>
    <t>Small (Canso Catalina)</t>
  </si>
  <si>
    <t>Cessna 550</t>
  </si>
  <si>
    <t>https://planephd.com/wizard/details/649/CESSNA-Citation-II-550-specifications-performance-operating-cost-valuation?&amp;selected_yearmfr=1980</t>
  </si>
  <si>
    <t>https://europeanpolarboard.org/fileadmin/user_upload/EPB_Catalogue-Digital-Spread.pdf</t>
  </si>
  <si>
    <t>Piper Cheyenne</t>
  </si>
  <si>
    <t>Kingair BE200B</t>
  </si>
  <si>
    <t>https://www.guardianjet.com/jet-aircraft-online-tools/aircraft-brochure.cfm?m=Beech-King-Air-B200-21</t>
  </si>
  <si>
    <t>https://bjtonline.com/business-jet-news/piper-cheyenne-iii-iiia#:~:text=The%20Cheyenne%27s%20twin%20Pratt%20%26%20Whitney,fuel%20capacity%20is%20578%20gallons.)</t>
  </si>
  <si>
    <t>Canso Catalina</t>
  </si>
  <si>
    <t>https://pbycatalina.com/tcps-faq/#:~:text=Using%20100%2F130%20octane%20fuel,2500%20miles%20or%204184%20km.</t>
  </si>
  <si>
    <t>Other sources:</t>
  </si>
  <si>
    <t>https://www.bas.ac.uk/wp-content/uploads/2015/05/public_information_leaflet_bas_aircraft.pdf</t>
  </si>
  <si>
    <t>https://www.easa.europa.eu/en/domains/environment/icao-aircraft-engine-emissions-databank</t>
  </si>
  <si>
    <t>https://www.eurocontrol.int/database/aviation-fuel-use-and-emission-inventory-system</t>
  </si>
  <si>
    <t>https://www.bafu.admin.ch/bafu/en/home/topics/climate/info-specialists/reduction-measures/ets/aviation.html</t>
  </si>
  <si>
    <t>https://www.sherpareport.com/aircraft/fuel-burn-private-aircraft.html</t>
  </si>
  <si>
    <t>https://privatejetcardcomparisons.com/the-basics/private-jet-fuel-cost-per-hour-in-gallons/</t>
  </si>
  <si>
    <t>https://www.airgreenland.com/about-us/fleet/</t>
  </si>
  <si>
    <t>Helicopters</t>
  </si>
  <si>
    <t>Size</t>
  </si>
  <si>
    <t>Model Example</t>
  </si>
  <si>
    <t>kgCo2 / hour</t>
  </si>
  <si>
    <t>LTO</t>
  </si>
  <si>
    <t>Sources</t>
  </si>
  <si>
    <t>Schweizer 269C</t>
  </si>
  <si>
    <t>Swiss Confederation, guidance on the determination of helicopter emission</t>
  </si>
  <si>
    <t>very small (Schweizer 269C)</t>
  </si>
  <si>
    <t>Bell 206L</t>
  </si>
  <si>
    <t>https://conklindedecker.jetsupport.com/co2-calculator?id=30020</t>
  </si>
  <si>
    <t>medium (Bell 206L)</t>
  </si>
  <si>
    <t>AS355 Ecureuil 21</t>
  </si>
  <si>
    <t>big (AS355 Ecureuil 21)</t>
  </si>
  <si>
    <t>Augusta A139</t>
  </si>
  <si>
    <t>very big (Augusta A 139)</t>
  </si>
  <si>
    <t>Unknown</t>
  </si>
  <si>
    <t>Accommodation - Hotel rooms</t>
  </si>
  <si>
    <t>Country or region</t>
  </si>
  <si>
    <t>Country</t>
  </si>
  <si>
    <r>
      <t>Total kg CO</t>
    </r>
    <r>
      <rPr>
        <vertAlign val="subscript"/>
        <sz val="11"/>
        <color indexed="56"/>
        <rFont val="Calibri Light"/>
        <family val="2"/>
      </rPr>
      <t>2</t>
    </r>
    <r>
      <rPr>
        <sz val="11"/>
        <color indexed="56"/>
        <rFont val="Calibri Light"/>
        <family val="2"/>
      </rPr>
      <t>e per unit</t>
    </r>
  </si>
  <si>
    <t>Africa</t>
  </si>
  <si>
    <t>Asia</t>
  </si>
  <si>
    <t>Australia</t>
  </si>
  <si>
    <t>Belgium</t>
  </si>
  <si>
    <t>Brazil</t>
  </si>
  <si>
    <t>Canada</t>
  </si>
  <si>
    <t>Central America</t>
  </si>
  <si>
    <t>Chile</t>
  </si>
  <si>
    <t>China</t>
  </si>
  <si>
    <t>Colombia</t>
  </si>
  <si>
    <t>Costa Rica</t>
  </si>
  <si>
    <t>Egypt</t>
  </si>
  <si>
    <t>Europe</t>
  </si>
  <si>
    <t>France</t>
  </si>
  <si>
    <t>Germany</t>
  </si>
  <si>
    <t>Greenland</t>
  </si>
  <si>
    <t>Hong Kong, China</t>
  </si>
  <si>
    <t>India</t>
  </si>
  <si>
    <t>Indonesia</t>
  </si>
  <si>
    <t>Italy</t>
  </si>
  <si>
    <t>Japan</t>
  </si>
  <si>
    <t>Jordan</t>
  </si>
  <si>
    <t>Korea</t>
  </si>
  <si>
    <t>Malaysia</t>
  </si>
  <si>
    <t>Maldives</t>
  </si>
  <si>
    <t>Mexico</t>
  </si>
  <si>
    <t>Netherlands</t>
  </si>
  <si>
    <t>Oceania</t>
  </si>
  <si>
    <t>Oman</t>
  </si>
  <si>
    <t>Philippines</t>
  </si>
  <si>
    <t>Portugal</t>
  </si>
  <si>
    <t>Qatar</t>
  </si>
  <si>
    <t>Russian Federation</t>
  </si>
  <si>
    <t>Saudi Arabia</t>
  </si>
  <si>
    <t>Singapore</t>
  </si>
  <si>
    <t>South Africa</t>
  </si>
  <si>
    <t>South America</t>
  </si>
  <si>
    <t>Spain</t>
  </si>
  <si>
    <t>Switzerland</t>
  </si>
  <si>
    <t>Thailand</t>
  </si>
  <si>
    <t>Turkey</t>
  </si>
  <si>
    <t>United Arab Emirates</t>
  </si>
  <si>
    <t>United States</t>
  </si>
  <si>
    <t>Vietnam</t>
  </si>
  <si>
    <t>https://www.gov.uk/government/publications/greenhouse-gas-reporting-conversion-factors-2022</t>
  </si>
  <si>
    <t>https://ourworldindata.org/grapher/annual-co2-emissions-per-country?tab=chart&amp;country=GRL</t>
  </si>
  <si>
    <t>Other source:</t>
  </si>
  <si>
    <t>https://eu-interact.org/app/uploads/2022/10/INTERACTCo2-reduction-guidebook_FINAL-WORK_DPS.pdf</t>
  </si>
  <si>
    <t>Antarctic stations:</t>
  </si>
  <si>
    <t>https://library.arcticportal.org/2737/1/A202004005.pdf</t>
  </si>
  <si>
    <t>Accommodation - Antarctic stations</t>
  </si>
  <si>
    <t>Antarctic Station</t>
  </si>
  <si>
    <t>Station</t>
  </si>
  <si>
    <t>CO_{2} /t</t>
  </si>
  <si>
    <t>max staff</t>
  </si>
  <si>
    <t>Averaged annual eCO2 (t)</t>
  </si>
  <si>
    <t>CO2 (kg) / person / day</t>
  </si>
  <si>
    <t>CO2 (t) / person / year</t>
  </si>
  <si>
    <t>Ferraz</t>
  </si>
  <si>
    <t>2000–5000</t>
  </si>
  <si>
    <t>Bharati</t>
  </si>
  <si>
    <t>1000–2000</t>
  </si>
  <si>
    <t>Mirny</t>
  </si>
  <si>
    <t>Mawson</t>
  </si>
  <si>
    <t>O’Higgins</t>
  </si>
  <si>
    <t>Vostok</t>
  </si>
  <si>
    <t>500–1000</t>
  </si>
  <si>
    <t>Jang Bogo</t>
  </si>
  <si>
    <t>Frei</t>
  </si>
  <si>
    <t>Amundsen-Scott South Pole</t>
  </si>
  <si>
    <t>King Sejong</t>
  </si>
  <si>
    <t>Troll</t>
  </si>
  <si>
    <t>Novolazarevskaya</t>
  </si>
  <si>
    <t>Marambio</t>
  </si>
  <si>
    <t>SANAE IV</t>
  </si>
  <si>
    <t>Carlini</t>
  </si>
  <si>
    <t>Bellingshausen</t>
  </si>
  <si>
    <t>Henryk Arctowski</t>
  </si>
  <si>
    <t>Davis</t>
  </si>
  <si>
    <t>Palmer</t>
  </si>
  <si>
    <t>Casey</t>
  </si>
  <si>
    <t>Vernadsky</t>
  </si>
  <si>
    <t>200–500</t>
  </si>
  <si>
    <t>Halley VI</t>
  </si>
  <si>
    <t>McMurdo</t>
  </si>
  <si>
    <t>&gt;5000</t>
  </si>
  <si>
    <t>Neumayer III</t>
  </si>
  <si>
    <t>Zhongshan</t>
  </si>
  <si>
    <t>Great Wall</t>
  </si>
  <si>
    <t>Prat</t>
  </si>
  <si>
    <t>Syowa</t>
  </si>
  <si>
    <t>Maitri</t>
  </si>
  <si>
    <t>Rothera</t>
  </si>
  <si>
    <t>Concordia</t>
  </si>
  <si>
    <t>Scott Base</t>
  </si>
  <si>
    <t>Dumont d’Urville</t>
  </si>
  <si>
    <t>Belgrano II</t>
  </si>
  <si>
    <t>100–200</t>
  </si>
  <si>
    <t>San Martin</t>
  </si>
  <si>
    <t>Progress</t>
  </si>
  <si>
    <t>Artigas</t>
  </si>
  <si>
    <t>Orcadas</t>
  </si>
  <si>
    <t>Sources:</t>
  </si>
  <si>
    <t>Estimations from the categorisation of the study led by</t>
  </si>
  <si>
    <t>(Kakareka, 2020)</t>
  </si>
  <si>
    <r>
      <t xml:space="preserve">Accommodation - Arctic </t>
    </r>
    <r>
      <rPr>
        <sz val="36"/>
        <color theme="1"/>
        <rFont val="Calibri Light"/>
        <family val="2"/>
      </rPr>
      <t>Stations</t>
    </r>
  </si>
  <si>
    <t>Arctic Station</t>
  </si>
  <si>
    <t>Solvent</t>
  </si>
  <si>
    <t>kgCO2 eq / kg solvent</t>
  </si>
  <si>
    <t>acetone</t>
  </si>
  <si>
    <t>Coal (Anthracite)</t>
  </si>
  <si>
    <t>Coal</t>
  </si>
  <si>
    <t>ethanol</t>
  </si>
  <si>
    <t>Wood</t>
  </si>
  <si>
    <t>ethyl acetate</t>
  </si>
  <si>
    <t>kerosene</t>
  </si>
  <si>
    <t>Kerosene</t>
  </si>
  <si>
    <t>formic acid</t>
  </si>
  <si>
    <t>motor gasoline</t>
  </si>
  <si>
    <t>Motor Gasoline</t>
  </si>
  <si>
    <t>isopropanol</t>
  </si>
  <si>
    <t>propane</t>
  </si>
  <si>
    <t>Propane</t>
  </si>
  <si>
    <t>methanol</t>
  </si>
  <si>
    <t>Diesel</t>
  </si>
  <si>
    <t>toluene</t>
  </si>
  <si>
    <t>crude oil</t>
  </si>
  <si>
    <t>Crude Oil</t>
  </si>
  <si>
    <t>dichloromethane (DME)</t>
  </si>
  <si>
    <t>Ethanol</t>
  </si>
  <si>
    <t>cyclopentyl methyl ether (CPME)</t>
  </si>
  <si>
    <t>N-Methyl-2-pyrrolidone (NMP)</t>
  </si>
  <si>
    <t>heptane</t>
  </si>
  <si>
    <t>Source:</t>
  </si>
  <si>
    <t>(Ragazzi et al., 2023)</t>
  </si>
  <si>
    <t>https://journals.plos.org/sustainabilitytransformation/article?id=10.1371/journal.pstr.0000080</t>
  </si>
  <si>
    <t>https://www.epa.gov/climateleadership/ghg-emission-factors-hub</t>
  </si>
  <si>
    <t>https://www.eia.gov/environment/emissions/co2_vol_mass.php</t>
  </si>
  <si>
    <t>location</t>
  </si>
  <si>
    <t>KgCO2</t>
  </si>
  <si>
    <t>Train locations</t>
  </si>
  <si>
    <t>Exclusively in Switzerland</t>
  </si>
  <si>
    <t>Exclusively abroad</t>
  </si>
  <si>
    <t>Both in Switzerland and abroad</t>
  </si>
  <si>
    <t>Source : Aumont et al., 2021. Récapitulatif des choix effectués concernant les facteurs d’émission.</t>
  </si>
  <si>
    <t xml:space="preserve">Retrieved from: </t>
  </si>
  <si>
    <t>https://apps.labos1point5.org/ges-1point5</t>
  </si>
  <si>
    <t>Meal</t>
  </si>
  <si>
    <t>KgCO2 / Meal</t>
  </si>
  <si>
    <t>Vegan</t>
  </si>
  <si>
    <t>Vegeterian</t>
  </si>
  <si>
    <t>Non-vegeterian</t>
  </si>
  <si>
    <t>https://apps.labos1point5.org/ges-1point5#</t>
  </si>
  <si>
    <t>Airports</t>
  </si>
  <si>
    <t>ident</t>
  </si>
  <si>
    <t>type</t>
  </si>
  <si>
    <t>name</t>
  </si>
  <si>
    <t>latitude_deg</t>
  </si>
  <si>
    <t>longitude_deg</t>
  </si>
  <si>
    <t>elevation_ft</t>
  </si>
  <si>
    <t>continent</t>
  </si>
  <si>
    <t>iso_country</t>
  </si>
  <si>
    <t>iso_region</t>
  </si>
  <si>
    <t>municipality</t>
  </si>
  <si>
    <t>medium_airport</t>
  </si>
  <si>
    <t>Aalborg Airport</t>
  </si>
  <si>
    <t>EU</t>
  </si>
  <si>
    <t>DK</t>
  </si>
  <si>
    <t>DK-81</t>
  </si>
  <si>
    <t>Aalborg</t>
  </si>
  <si>
    <t>Aarhus Airport</t>
  </si>
  <si>
    <t>DK-82</t>
  </si>
  <si>
    <t>Aarhus</t>
  </si>
  <si>
    <t>Aasiaat Airport</t>
  </si>
  <si>
    <t>NA</t>
  </si>
  <si>
    <t>GL</t>
  </si>
  <si>
    <t>GL-QK</t>
  </si>
  <si>
    <t>Aasiaat</t>
  </si>
  <si>
    <t>Abakan International Airport</t>
  </si>
  <si>
    <t>RU</t>
  </si>
  <si>
    <t>RU-KK</t>
  </si>
  <si>
    <t>Abakan</t>
  </si>
  <si>
    <t>Aberdeen Dyce Airport</t>
  </si>
  <si>
    <t>GB</t>
  </si>
  <si>
    <t>GB-SCT</t>
  </si>
  <si>
    <t>Aberdeen</t>
  </si>
  <si>
    <t>OMAA</t>
  </si>
  <si>
    <t>large_airport</t>
  </si>
  <si>
    <t>Abu Dhabi International Airport</t>
  </si>
  <si>
    <t>AS</t>
  </si>
  <si>
    <t>AE</t>
  </si>
  <si>
    <t>AE-AZ</t>
  </si>
  <si>
    <t>Abu Dhabi</t>
  </si>
  <si>
    <t>DNAA</t>
  </si>
  <si>
    <t>Nnamdi Azikiwe International Airport</t>
  </si>
  <si>
    <t>AF</t>
  </si>
  <si>
    <t>NG</t>
  </si>
  <si>
    <t>NG-FC</t>
  </si>
  <si>
    <t>Abuja</t>
  </si>
  <si>
    <t>DGAA</t>
  </si>
  <si>
    <t>Kotoka International Airport</t>
  </si>
  <si>
    <t>GH</t>
  </si>
  <si>
    <t>GH-AA</t>
  </si>
  <si>
    <t>Accra</t>
  </si>
  <si>
    <t>Achinsk Airport</t>
  </si>
  <si>
    <t>RU-KYA</t>
  </si>
  <si>
    <t>Achinsk</t>
  </si>
  <si>
    <t>OEDF</t>
  </si>
  <si>
    <t>King Fahd International Airport</t>
  </si>
  <si>
    <t>SA</t>
  </si>
  <si>
    <t>SA-04</t>
  </si>
  <si>
    <t>Ad Dammam</t>
  </si>
  <si>
    <t>Adak Airport</t>
  </si>
  <si>
    <t>US</t>
  </si>
  <si>
    <t>US-AK</t>
  </si>
  <si>
    <t>Adak</t>
  </si>
  <si>
    <t>HAAB</t>
  </si>
  <si>
    <t>Addis Ababa Bole International Airport</t>
  </si>
  <si>
    <t>ET</t>
  </si>
  <si>
    <t>ET-AA</t>
  </si>
  <si>
    <t>Addis Ababa</t>
  </si>
  <si>
    <t>YPAD</t>
  </si>
  <si>
    <t>Adelaide International Airport</t>
  </si>
  <si>
    <t>OC</t>
  </si>
  <si>
    <t>AU</t>
  </si>
  <si>
    <t>AU-SA</t>
  </si>
  <si>
    <t>Adelaide</t>
  </si>
  <si>
    <t>RAAF Base Edinburgh</t>
  </si>
  <si>
    <t>Akureyri Airport</t>
  </si>
  <si>
    <t>IS</t>
  </si>
  <si>
    <t>IS-6</t>
  </si>
  <si>
    <t>Akureyri</t>
  </si>
  <si>
    <t>Albany Airport</t>
  </si>
  <si>
    <t>AU-WA</t>
  </si>
  <si>
    <t>Albany</t>
  </si>
  <si>
    <t>Shellharbour Airport</t>
  </si>
  <si>
    <t>AU-NSW</t>
  </si>
  <si>
    <t>Albion Park Rail</t>
  </si>
  <si>
    <t>KABQ</t>
  </si>
  <si>
    <t>Albuquerque International Sunport</t>
  </si>
  <si>
    <t>US-NM</t>
  </si>
  <si>
    <t>Albuquerque</t>
  </si>
  <si>
    <t>Albury Airport</t>
  </si>
  <si>
    <t>Albury</t>
  </si>
  <si>
    <t>Aleknagik / New Airport</t>
  </si>
  <si>
    <t>Aleknagik</t>
  </si>
  <si>
    <t>Alert Airport</t>
  </si>
  <si>
    <t>CA</t>
  </si>
  <si>
    <t>CA-NU</t>
  </si>
  <si>
    <t>Alert</t>
  </si>
  <si>
    <t>Ã…lesund Airport, Vigra</t>
  </si>
  <si>
    <t>NO</t>
  </si>
  <si>
    <t>NO-15</t>
  </si>
  <si>
    <t>Alesund</t>
  </si>
  <si>
    <t>Alexandra Aerodrome</t>
  </si>
  <si>
    <t>NZ</t>
  </si>
  <si>
    <t>NZ-OTA</t>
  </si>
  <si>
    <t>Alexandra</t>
  </si>
  <si>
    <t>DAAG</t>
  </si>
  <si>
    <t>Houari Boumediene Airport</t>
  </si>
  <si>
    <t>DZ</t>
  </si>
  <si>
    <t>DZ-16</t>
  </si>
  <si>
    <t>Algiers</t>
  </si>
  <si>
    <t>LEAL</t>
  </si>
  <si>
    <t>Alicante-Elche Miguel HernÃ¡ndez Airport</t>
  </si>
  <si>
    <t>ES</t>
  </si>
  <si>
    <t>ES-VC</t>
  </si>
  <si>
    <t>Alicante</t>
  </si>
  <si>
    <t>UAAA</t>
  </si>
  <si>
    <t>Almaty International Airport</t>
  </si>
  <si>
    <t>KZ</t>
  </si>
  <si>
    <t>KZ-ALA</t>
  </si>
  <si>
    <t>Almaty</t>
  </si>
  <si>
    <t>SandnessjÃ¸en Airport, Stokka</t>
  </si>
  <si>
    <t>NO-18</t>
  </si>
  <si>
    <t>Alstahaug</t>
  </si>
  <si>
    <t>Alta Airport</t>
  </si>
  <si>
    <t>NO-54</t>
  </si>
  <si>
    <t>Alta</t>
  </si>
  <si>
    <t>Ambler Airport</t>
  </si>
  <si>
    <t>Ambler</t>
  </si>
  <si>
    <t>Amderma Airport</t>
  </si>
  <si>
    <t>RU-NEN</t>
  </si>
  <si>
    <t>Amderma</t>
  </si>
  <si>
    <t>OJAI</t>
  </si>
  <si>
    <t>Queen Alia International Airport</t>
  </si>
  <si>
    <t>JO</t>
  </si>
  <si>
    <t>JO-AM</t>
  </si>
  <si>
    <t>Amman</t>
  </si>
  <si>
    <t>EHAM</t>
  </si>
  <si>
    <t>Amsterdam Airport Schiphol</t>
  </si>
  <si>
    <t>NL</t>
  </si>
  <si>
    <t>NL-NH</t>
  </si>
  <si>
    <t>Amsterdam</t>
  </si>
  <si>
    <t>South Pole Station Airport</t>
  </si>
  <si>
    <t>AN</t>
  </si>
  <si>
    <t>AQ</t>
  </si>
  <si>
    <t>AQ-U-A</t>
  </si>
  <si>
    <t>Amundsen-Scott South Pole Station</t>
  </si>
  <si>
    <t>Ugolny Yuri Ryktheu Airport</t>
  </si>
  <si>
    <t>RU-CHU</t>
  </si>
  <si>
    <t>Anadyr</t>
  </si>
  <si>
    <t>Anahim Lake Airport</t>
  </si>
  <si>
    <t>CA-BC</t>
  </si>
  <si>
    <t>Anahim Lake</t>
  </si>
  <si>
    <t>Anaktuvuk Pass Airport</t>
  </si>
  <si>
    <t>Anaktuvuk Pass</t>
  </si>
  <si>
    <t>PANC</t>
  </si>
  <si>
    <t>Ted Stevens Anchorage International Airport</t>
  </si>
  <si>
    <t>Anchorage</t>
  </si>
  <si>
    <t>Elmendorf Air Force Base</t>
  </si>
  <si>
    <t>Merrill Field</t>
  </si>
  <si>
    <t>AndÃ¸ya Airport, Andenes</t>
  </si>
  <si>
    <t>Andenes</t>
  </si>
  <si>
    <t>Anglesey Airport</t>
  </si>
  <si>
    <t>GB-WLS</t>
  </si>
  <si>
    <t>Angelsey</t>
  </si>
  <si>
    <t>Aniak Airport</t>
  </si>
  <si>
    <t>Aniak</t>
  </si>
  <si>
    <t>LTAC</t>
  </si>
  <si>
    <t>EsenboÄŸa International Airport</t>
  </si>
  <si>
    <t>TR</t>
  </si>
  <si>
    <t>TR-06</t>
  </si>
  <si>
    <t>Ankara</t>
  </si>
  <si>
    <t>LTAI</t>
  </si>
  <si>
    <t>Antalya International Airport</t>
  </si>
  <si>
    <t>TR-07</t>
  </si>
  <si>
    <t>Antalya</t>
  </si>
  <si>
    <t>FMMI</t>
  </si>
  <si>
    <t>Ivato Airport</t>
  </si>
  <si>
    <t>MG</t>
  </si>
  <si>
    <t>MG-T</t>
  </si>
  <si>
    <t>Antananarivo</t>
  </si>
  <si>
    <t>Anvik Airport</t>
  </si>
  <si>
    <t>Anvik</t>
  </si>
  <si>
    <t>ZWWW</t>
  </si>
  <si>
    <t>ÃœrÃ¼mqi Diwopu International Airport</t>
  </si>
  <si>
    <t>CN</t>
  </si>
  <si>
    <t>CN-65</t>
  </si>
  <si>
    <t>Pevek Airport</t>
  </si>
  <si>
    <t>Apapelgino</t>
  </si>
  <si>
    <t>Ararat Airport</t>
  </si>
  <si>
    <t>AU-VIC</t>
  </si>
  <si>
    <t>Ararat</t>
  </si>
  <si>
    <t>Talagi Airport</t>
  </si>
  <si>
    <t>RU-ARK</t>
  </si>
  <si>
    <t>Archangelsk</t>
  </si>
  <si>
    <t>Arctic Village Airport</t>
  </si>
  <si>
    <t>Arctic Village</t>
  </si>
  <si>
    <t>Ã–rebro Airport</t>
  </si>
  <si>
    <t>SE</t>
  </si>
  <si>
    <t>SE-T</t>
  </si>
  <si>
    <t>Vaskovo Airport</t>
  </si>
  <si>
    <t>Arkhangelsk</t>
  </si>
  <si>
    <t>Ã˜rland Airport</t>
  </si>
  <si>
    <t>NO-50</t>
  </si>
  <si>
    <t>Arland</t>
  </si>
  <si>
    <t>Armidale Airport</t>
  </si>
  <si>
    <t>Armidale</t>
  </si>
  <si>
    <t>LTFM</t>
  </si>
  <si>
    <t>Ä°stanbul Airport</t>
  </si>
  <si>
    <t>TR-34</t>
  </si>
  <si>
    <t>Arnavutkoy, Istanbul</t>
  </si>
  <si>
    <t>Deelen Air Base</t>
  </si>
  <si>
    <t>NL-GE</t>
  </si>
  <si>
    <t>Arnhem</t>
  </si>
  <si>
    <t>Ã–rnskÃ¶ldsvik Airport</t>
  </si>
  <si>
    <t>SE-Y</t>
  </si>
  <si>
    <t>Arnskaldsvik</t>
  </si>
  <si>
    <t>Molde Airport, Ã…rÃ¸</t>
  </si>
  <si>
    <t>Aro</t>
  </si>
  <si>
    <t>UHWW</t>
  </si>
  <si>
    <t>Vladivostok International Airport</t>
  </si>
  <si>
    <t>RU-PRI</t>
  </si>
  <si>
    <t>Artyom</t>
  </si>
  <si>
    <t>Arvidsjaur Airport</t>
  </si>
  <si>
    <t>SE-BD</t>
  </si>
  <si>
    <t>Arvidsjaur</t>
  </si>
  <si>
    <t>UTAA</t>
  </si>
  <si>
    <t>Ashgabat International Airport</t>
  </si>
  <si>
    <t>TM</t>
  </si>
  <si>
    <t>TM-S</t>
  </si>
  <si>
    <t>Ashgabat</t>
  </si>
  <si>
    <t>UACC</t>
  </si>
  <si>
    <t>Nursultan Nazarbayev International Airport</t>
  </si>
  <si>
    <t>KZ-AST</t>
  </si>
  <si>
    <t>Astana</t>
  </si>
  <si>
    <t>Ã…re Ã–stersund Airport</t>
  </si>
  <si>
    <t>SE-Z</t>
  </si>
  <si>
    <t>Astersund</t>
  </si>
  <si>
    <t>SGAS</t>
  </si>
  <si>
    <t>Aeropuerto Internacional Silvio Pettirossi</t>
  </si>
  <si>
    <t>PY</t>
  </si>
  <si>
    <t>PY-11</t>
  </si>
  <si>
    <t>Asuncion</t>
  </si>
  <si>
    <t>KATL</t>
  </si>
  <si>
    <t>Hartsfield Jackson Atlanta International Airport</t>
  </si>
  <si>
    <t>US-GA</t>
  </si>
  <si>
    <t>Atlanta</t>
  </si>
  <si>
    <t>Atqasuk Edward Burnell Sr Memorial Airport</t>
  </si>
  <si>
    <t>Atqasuk</t>
  </si>
  <si>
    <t>OPIS</t>
  </si>
  <si>
    <t>Islamabad International Airport</t>
  </si>
  <si>
    <t>PK</t>
  </si>
  <si>
    <t>PK-PB</t>
  </si>
  <si>
    <t>Attock</t>
  </si>
  <si>
    <t>NZAA</t>
  </si>
  <si>
    <t>Auckland International Airport</t>
  </si>
  <si>
    <t>NZ-AUK</t>
  </si>
  <si>
    <t>Auckland</t>
  </si>
  <si>
    <t>KAUS</t>
  </si>
  <si>
    <t>Austin Bergstrom International Airport</t>
  </si>
  <si>
    <t>US-TX</t>
  </si>
  <si>
    <t>Austin</t>
  </si>
  <si>
    <t>Kaitaia Airport</t>
  </si>
  <si>
    <t>NZ-NTL</t>
  </si>
  <si>
    <t>Awanui</t>
  </si>
  <si>
    <t>Babruisk Air Base</t>
  </si>
  <si>
    <t>BY</t>
  </si>
  <si>
    <t>BY-MA</t>
  </si>
  <si>
    <t>Babruisk</t>
  </si>
  <si>
    <t>Comandante Gustavo Kraemer Airport</t>
  </si>
  <si>
    <t>BR</t>
  </si>
  <si>
    <t>BR-RS</t>
  </si>
  <si>
    <t>Bage</t>
  </si>
  <si>
    <t>ORBI</t>
  </si>
  <si>
    <t>Baghdad International Airport / New Al Muthana Air Base</t>
  </si>
  <si>
    <t>IQ</t>
  </si>
  <si>
    <t>IQ-BG</t>
  </si>
  <si>
    <t>Baghdad</t>
  </si>
  <si>
    <t>Comandante Espora Airport</t>
  </si>
  <si>
    <t>AR</t>
  </si>
  <si>
    <t>AR-B</t>
  </si>
  <si>
    <t>Bahia Blanca</t>
  </si>
  <si>
    <t>Bairnsdale Airport</t>
  </si>
  <si>
    <t>Bairnsdale</t>
  </si>
  <si>
    <t>Baker Lake Airport</t>
  </si>
  <si>
    <t>Baker Lake</t>
  </si>
  <si>
    <t>UBBB</t>
  </si>
  <si>
    <t>Heydar Aliyev International Airport</t>
  </si>
  <si>
    <t>AZ</t>
  </si>
  <si>
    <t>AZ-BA</t>
  </si>
  <si>
    <t>Baku</t>
  </si>
  <si>
    <t>Yermolino Air Base</t>
  </si>
  <si>
    <t>RU-KLU</t>
  </si>
  <si>
    <t>Balabanovo</t>
  </si>
  <si>
    <t>Balakovo Airport</t>
  </si>
  <si>
    <t>RU-SAR</t>
  </si>
  <si>
    <t>Balakovo</t>
  </si>
  <si>
    <t>Casement Air Base</t>
  </si>
  <si>
    <t>IE</t>
  </si>
  <si>
    <t>IE-D</t>
  </si>
  <si>
    <t>Baldonnel</t>
  </si>
  <si>
    <t>Tiree Airport</t>
  </si>
  <si>
    <t>Balemartine</t>
  </si>
  <si>
    <t>EPKK</t>
  </si>
  <si>
    <t>KrakÃ³w John Paul II International Airport</t>
  </si>
  <si>
    <t>PL</t>
  </si>
  <si>
    <t>PL-MA</t>
  </si>
  <si>
    <t>Balice</t>
  </si>
  <si>
    <t>WALL</t>
  </si>
  <si>
    <t>Sultan Aji Muhammad Sulaiman Sepinggan International Airport</t>
  </si>
  <si>
    <t>ID</t>
  </si>
  <si>
    <t>ID-KI</t>
  </si>
  <si>
    <t>Balikpapan</t>
  </si>
  <si>
    <t>Benbecula Airport</t>
  </si>
  <si>
    <t>Balivanich</t>
  </si>
  <si>
    <t>Balmaceda Airport</t>
  </si>
  <si>
    <t>CL</t>
  </si>
  <si>
    <t>CL-AI</t>
  </si>
  <si>
    <t>Balmaceda</t>
  </si>
  <si>
    <t>KBWI</t>
  </si>
  <si>
    <t>Baltimore/Washington International Thurgood Marshall Airport</t>
  </si>
  <si>
    <t>US-MD</t>
  </si>
  <si>
    <t>Baltimore</t>
  </si>
  <si>
    <t>GABS</t>
  </si>
  <si>
    <t>Modibo Keita International Airport</t>
  </si>
  <si>
    <t>ML</t>
  </si>
  <si>
    <t>ML-2</t>
  </si>
  <si>
    <t>Bamako</t>
  </si>
  <si>
    <t>WBSB</t>
  </si>
  <si>
    <t>Brunei International Airport</t>
  </si>
  <si>
    <t>BN</t>
  </si>
  <si>
    <t>BN-BM</t>
  </si>
  <si>
    <t>Bandar Seri Begawan</t>
  </si>
  <si>
    <t>VOBL</t>
  </si>
  <si>
    <t>Kempegowda International Airport</t>
  </si>
  <si>
    <t>IN</t>
  </si>
  <si>
    <t>IN-KA</t>
  </si>
  <si>
    <t>Bangalore</t>
  </si>
  <si>
    <t>VTBD</t>
  </si>
  <si>
    <t>Don Mueang International Airport</t>
  </si>
  <si>
    <t>TH</t>
  </si>
  <si>
    <t>TH-10</t>
  </si>
  <si>
    <t>Bangkok</t>
  </si>
  <si>
    <t>VTBS</t>
  </si>
  <si>
    <t>Suvarnabhumi Airport</t>
  </si>
  <si>
    <t>GBYD</t>
  </si>
  <si>
    <t>Banjul International Airport</t>
  </si>
  <si>
    <t>GM</t>
  </si>
  <si>
    <t>GM-W</t>
  </si>
  <si>
    <t>Banjul</t>
  </si>
  <si>
    <t>Baranavichi Air Base</t>
  </si>
  <si>
    <t>BY-BR</t>
  </si>
  <si>
    <t>Baranavichi</t>
  </si>
  <si>
    <t>LEBL</t>
  </si>
  <si>
    <t>Josep Tarradellas Barcelona-El Prat Airport</t>
  </si>
  <si>
    <t>ES-CT</t>
  </si>
  <si>
    <t>Barcelona</t>
  </si>
  <si>
    <t>SVBC</t>
  </si>
  <si>
    <t>General JosÃ© Antonio Anzoategui International Airport</t>
  </si>
  <si>
    <t>VE</t>
  </si>
  <si>
    <t>VE-B</t>
  </si>
  <si>
    <t>LIBD</t>
  </si>
  <si>
    <t>Bari Karol WojtyÅ‚a Airport</t>
  </si>
  <si>
    <t>IT</t>
  </si>
  <si>
    <t>IT-75</t>
  </si>
  <si>
    <t>Bari</t>
  </si>
  <si>
    <t>Barnaul Airport</t>
  </si>
  <si>
    <t>RU-ALT</t>
  </si>
  <si>
    <t>Barnaul</t>
  </si>
  <si>
    <t>Barrow Walney Island Airport</t>
  </si>
  <si>
    <t>GB-ENG</t>
  </si>
  <si>
    <t>Barrow-in-Furness</t>
  </si>
  <si>
    <t>Barter Island Long Range Radar Station Airport</t>
  </si>
  <si>
    <t>Barter Island</t>
  </si>
  <si>
    <t>Bathurst Airport</t>
  </si>
  <si>
    <t>Bathurst</t>
  </si>
  <si>
    <t>BÃ¥tsfjord Airport</t>
  </si>
  <si>
    <t>Batsfjord</t>
  </si>
  <si>
    <t>Baykit Airport</t>
  </si>
  <si>
    <t>Baykit</t>
  </si>
  <si>
    <t>Beaver Creek Airport</t>
  </si>
  <si>
    <t>CA-YT</t>
  </si>
  <si>
    <t>Beaver Creek</t>
  </si>
  <si>
    <t>ZBAA</t>
  </si>
  <si>
    <t>Beijing Capital International Airport</t>
  </si>
  <si>
    <t>CN-11</t>
  </si>
  <si>
    <t>Beijing</t>
  </si>
  <si>
    <t>ZBAD</t>
  </si>
  <si>
    <t>Beijing Daxing International Airport</t>
  </si>
  <si>
    <t>OLBA</t>
  </si>
  <si>
    <t>Beirut Rafic Hariri International Airport</t>
  </si>
  <si>
    <t>LB</t>
  </si>
  <si>
    <t>LB-JL</t>
  </si>
  <si>
    <t>Beirut</t>
  </si>
  <si>
    <t>Rogachyovo Air Base</t>
  </si>
  <si>
    <t>Belaya</t>
  </si>
  <si>
    <t>Belaya Gora Airport</t>
  </si>
  <si>
    <t>RU-SA</t>
  </si>
  <si>
    <t>Belaya Gora</t>
  </si>
  <si>
    <t>SBBE</t>
  </si>
  <si>
    <t>Val de Cans/JÃºlio Cezar Ribeiro International Airport</t>
  </si>
  <si>
    <t>BR-PA</t>
  </si>
  <si>
    <t>Belem</t>
  </si>
  <si>
    <t>EGAA</t>
  </si>
  <si>
    <t>Belfast International Airport</t>
  </si>
  <si>
    <t>GB-NIR</t>
  </si>
  <si>
    <t>Belfast</t>
  </si>
  <si>
    <t>George Best Belfast City Airport</t>
  </si>
  <si>
    <t>LYBE</t>
  </si>
  <si>
    <t>Belgrade Nikola Tesla Airport</t>
  </si>
  <si>
    <t>RS</t>
  </si>
  <si>
    <t>RS-00</t>
  </si>
  <si>
    <t>Belgrade</t>
  </si>
  <si>
    <t>MZBZ</t>
  </si>
  <si>
    <t>Philip S. W. Goldson International Airport</t>
  </si>
  <si>
    <t>BZ</t>
  </si>
  <si>
    <t>BZ-BZ</t>
  </si>
  <si>
    <t>Belize City</t>
  </si>
  <si>
    <t>Bella Bella (Campbell Island) Airport</t>
  </si>
  <si>
    <t>Bella Bella</t>
  </si>
  <si>
    <t>Bella Coola Airport</t>
  </si>
  <si>
    <t>Bella Coola</t>
  </si>
  <si>
    <t>SBCF</t>
  </si>
  <si>
    <t>Tancredo Neves International Airport</t>
  </si>
  <si>
    <t>BR-MG</t>
  </si>
  <si>
    <t>Belo Horizonte</t>
  </si>
  <si>
    <t>ENBR</t>
  </si>
  <si>
    <t>Bergen Airport, Flesland</t>
  </si>
  <si>
    <t>NO-46</t>
  </si>
  <si>
    <t>Bergen</t>
  </si>
  <si>
    <t>BerlevÃ¥g Airport</t>
  </si>
  <si>
    <t>Berlevag</t>
  </si>
  <si>
    <t>EDDB</t>
  </si>
  <si>
    <t>Berlin Brandenburg Airport</t>
  </si>
  <si>
    <t>DE</t>
  </si>
  <si>
    <t>DE-BR</t>
  </si>
  <si>
    <t>Berlin</t>
  </si>
  <si>
    <t>Bethel Airport</t>
  </si>
  <si>
    <t>Bethel</t>
  </si>
  <si>
    <t>EKBI</t>
  </si>
  <si>
    <t>Billund Airport</t>
  </si>
  <si>
    <t>DK-83</t>
  </si>
  <si>
    <t>Billund</t>
  </si>
  <si>
    <t>Birchwood Airport</t>
  </si>
  <si>
    <t>Birchwood</t>
  </si>
  <si>
    <t>EGBB</t>
  </si>
  <si>
    <t>Birmingham International Airport</t>
  </si>
  <si>
    <t>Birmingham</t>
  </si>
  <si>
    <t>UAFM</t>
  </si>
  <si>
    <t>Manas International Airport</t>
  </si>
  <si>
    <t>KG</t>
  </si>
  <si>
    <t>KG-C</t>
  </si>
  <si>
    <t>Bishkek</t>
  </si>
  <si>
    <t>Bisho Airport</t>
  </si>
  <si>
    <t>ZA</t>
  </si>
  <si>
    <t>ZA-EC</t>
  </si>
  <si>
    <t>Bisho</t>
  </si>
  <si>
    <t>Blackpool International Airport</t>
  </si>
  <si>
    <t>Blackpool</t>
  </si>
  <si>
    <t>Woodbourne Airport</t>
  </si>
  <si>
    <t>NZ-MBH</t>
  </si>
  <si>
    <t>Blenheim</t>
  </si>
  <si>
    <t>Blue River Airport</t>
  </si>
  <si>
    <t>Blue River</t>
  </si>
  <si>
    <t>BodÃ¸ Airport</t>
  </si>
  <si>
    <t>Boda</t>
  </si>
  <si>
    <t>LTFE</t>
  </si>
  <si>
    <t>Milas Bodrum International Airport</t>
  </si>
  <si>
    <t>TR-48</t>
  </si>
  <si>
    <t>Bodrum</t>
  </si>
  <si>
    <t>SKBO</t>
  </si>
  <si>
    <t>El Dorado International Airport</t>
  </si>
  <si>
    <t>CO</t>
  </si>
  <si>
    <t>CO-DC</t>
  </si>
  <si>
    <t>Bogota</t>
  </si>
  <si>
    <t>LIPE</t>
  </si>
  <si>
    <t>Bologna Guglielmo Marconi Airport</t>
  </si>
  <si>
    <t>IT-45</t>
  </si>
  <si>
    <t>Bologna</t>
  </si>
  <si>
    <t>Khotilovo Air Base</t>
  </si>
  <si>
    <t>RU-TVE</t>
  </si>
  <si>
    <t>Bologoye</t>
  </si>
  <si>
    <t>Bonnyville Airport</t>
  </si>
  <si>
    <t>CA-AB</t>
  </si>
  <si>
    <t>Bonnyville</t>
  </si>
  <si>
    <t>Podkamennaya Tunguska Airport</t>
  </si>
  <si>
    <t>Bor</t>
  </si>
  <si>
    <t>LFBD</t>
  </si>
  <si>
    <t>Bordeaux-MÃ©rignac Airport</t>
  </si>
  <si>
    <t>FR</t>
  </si>
  <si>
    <t>FR-NAQ</t>
  </si>
  <si>
    <t>Bordeaux</t>
  </si>
  <si>
    <t>Dala Airport</t>
  </si>
  <si>
    <t>SE-W</t>
  </si>
  <si>
    <t>Borlange</t>
  </si>
  <si>
    <t>UKBB</t>
  </si>
  <si>
    <t>Boryspil International Airport</t>
  </si>
  <si>
    <t>UA</t>
  </si>
  <si>
    <t>UA-32</t>
  </si>
  <si>
    <t>Boryspil</t>
  </si>
  <si>
    <t>KBOS</t>
  </si>
  <si>
    <t>Logan International Airport</t>
  </si>
  <si>
    <t>US-MA</t>
  </si>
  <si>
    <t>Boston</t>
  </si>
  <si>
    <t>Bovanenkovo Airport</t>
  </si>
  <si>
    <t>RU-YAN</t>
  </si>
  <si>
    <t>Bovanenkovo</t>
  </si>
  <si>
    <t>RAF Lakenheath</t>
  </si>
  <si>
    <t>Brandon, Suffolk</t>
  </si>
  <si>
    <t>SBBR</t>
  </si>
  <si>
    <t>Presidente Juscelino Kubitschek International Airport</t>
  </si>
  <si>
    <t>BR-DF</t>
  </si>
  <si>
    <t>Brasilia</t>
  </si>
  <si>
    <t>LZIB</t>
  </si>
  <si>
    <t>M. R. Å tefÃ¡nik Airport</t>
  </si>
  <si>
    <t>SK</t>
  </si>
  <si>
    <t>SK-BL</t>
  </si>
  <si>
    <t>Bratislava</t>
  </si>
  <si>
    <t>Bratsk Airport</t>
  </si>
  <si>
    <t>RU-IRK</t>
  </si>
  <si>
    <t>Bratsk</t>
  </si>
  <si>
    <t>Braunschweig-Wolfsburg Airport</t>
  </si>
  <si>
    <t>DE-NI</t>
  </si>
  <si>
    <t>Braunschweig</t>
  </si>
  <si>
    <t>Bremen Airport</t>
  </si>
  <si>
    <t>DE-HB</t>
  </si>
  <si>
    <t>Bremen</t>
  </si>
  <si>
    <t>Brest Airport</t>
  </si>
  <si>
    <t>Brest</t>
  </si>
  <si>
    <t>LIBR</t>
  </si>
  <si>
    <t>Brindisi Airport</t>
  </si>
  <si>
    <t>Brindisi</t>
  </si>
  <si>
    <t>YBBN</t>
  </si>
  <si>
    <t>Brisbane International Airport</t>
  </si>
  <si>
    <t>AU-QLD</t>
  </si>
  <si>
    <t>Brisbane</t>
  </si>
  <si>
    <t>Kalgoorlie Boulder Airport</t>
  </si>
  <si>
    <t>Broadwood</t>
  </si>
  <si>
    <t>Broken Hill Airport</t>
  </si>
  <si>
    <t>Broken Hill</t>
  </si>
  <si>
    <t>BrÃ¸nnÃ¸ysund Airport, BrÃ¸nnÃ¸y</t>
  </si>
  <si>
    <t>Bronnoy</t>
  </si>
  <si>
    <t>Hawarden Airport</t>
  </si>
  <si>
    <t>Broughton</t>
  </si>
  <si>
    <t>Bryansk Airport</t>
  </si>
  <si>
    <t>RU-BRY</t>
  </si>
  <si>
    <t>Bryansk</t>
  </si>
  <si>
    <t>LHBP</t>
  </si>
  <si>
    <t>Budapest Liszt Ferenc International Airport</t>
  </si>
  <si>
    <t>HU</t>
  </si>
  <si>
    <t>HU-BU</t>
  </si>
  <si>
    <t>Budapest</t>
  </si>
  <si>
    <t>SABE</t>
  </si>
  <si>
    <t>Jorge Newbery Airpark</t>
  </si>
  <si>
    <t>AR-C</t>
  </si>
  <si>
    <t>Buenos Aires</t>
  </si>
  <si>
    <t>SAEZ</t>
  </si>
  <si>
    <t>Minister Pistarini International Airport</t>
  </si>
  <si>
    <t>Buenos Aires (Ezeiza)</t>
  </si>
  <si>
    <t>KBUF</t>
  </si>
  <si>
    <t>Buffalo Niagara International Airport</t>
  </si>
  <si>
    <t>US-NY</t>
  </si>
  <si>
    <t>Buffalo</t>
  </si>
  <si>
    <t>Bugulma Airport</t>
  </si>
  <si>
    <t>RU-TA</t>
  </si>
  <si>
    <t>Bugulma</t>
  </si>
  <si>
    <t>Buguruslan Severny Airport</t>
  </si>
  <si>
    <t>RU-ORE</t>
  </si>
  <si>
    <t>Buguruslan</t>
  </si>
  <si>
    <t>RAAF Base Pearce</t>
  </si>
  <si>
    <t>Bullsbrook</t>
  </si>
  <si>
    <t>LBBG</t>
  </si>
  <si>
    <t>Burgas Airport</t>
  </si>
  <si>
    <t>BG</t>
  </si>
  <si>
    <t>BG-02</t>
  </si>
  <si>
    <t>Burgas</t>
  </si>
  <si>
    <t>Wynyard Airport</t>
  </si>
  <si>
    <t>AU-TAS</t>
  </si>
  <si>
    <t>Burnie</t>
  </si>
  <si>
    <t>Burns Lake Airport</t>
  </si>
  <si>
    <t>Burns Lake</t>
  </si>
  <si>
    <t>Burwash Airport</t>
  </si>
  <si>
    <t>Burwash Landing</t>
  </si>
  <si>
    <t>RAF Mildenhall</t>
  </si>
  <si>
    <t>Bury Saint Edmunds, Suffolk</t>
  </si>
  <si>
    <t>RAF Honington</t>
  </si>
  <si>
    <t>RKPK</t>
  </si>
  <si>
    <t>Gimhae International Airport</t>
  </si>
  <si>
    <t>KR</t>
  </si>
  <si>
    <t>KR-26</t>
  </si>
  <si>
    <t>Busan</t>
  </si>
  <si>
    <t>Osovtsy Air Base</t>
  </si>
  <si>
    <t>Byaroza</t>
  </si>
  <si>
    <t>Bydgoszcz Ignacy Jan Paderewski Airport</t>
  </si>
  <si>
    <t>PL-KP</t>
  </si>
  <si>
    <t>Bydgoszcz</t>
  </si>
  <si>
    <t>LIEE</t>
  </si>
  <si>
    <t>Cagliari Elmas Airport</t>
  </si>
  <si>
    <t>IT-88</t>
  </si>
  <si>
    <t>Cagliari</t>
  </si>
  <si>
    <t>HECA</t>
  </si>
  <si>
    <t>Cairo International Airport</t>
  </si>
  <si>
    <t>EG</t>
  </si>
  <si>
    <t>EG-C</t>
  </si>
  <si>
    <t>Cairo</t>
  </si>
  <si>
    <t>CYYC</t>
  </si>
  <si>
    <t>Calgary International Airport</t>
  </si>
  <si>
    <t>Calgary</t>
  </si>
  <si>
    <t>KCMA</t>
  </si>
  <si>
    <t>Camarillo International Airport</t>
  </si>
  <si>
    <t>US-CA</t>
  </si>
  <si>
    <t>Camarillo</t>
  </si>
  <si>
    <t>Cambridge Bay Airport</t>
  </si>
  <si>
    <t>Cambridge Bay</t>
  </si>
  <si>
    <t>Cambridge City Airport</t>
  </si>
  <si>
    <t>Cambridge, Cambridgeshire</t>
  </si>
  <si>
    <t>KADW</t>
  </si>
  <si>
    <t>Joint Base Andrews</t>
  </si>
  <si>
    <t>Camp Springs</t>
  </si>
  <si>
    <t>Campbeltown Airport</t>
  </si>
  <si>
    <t>Campbeltown</t>
  </si>
  <si>
    <t>Canberra International Airport</t>
  </si>
  <si>
    <t>AU-ACT</t>
  </si>
  <si>
    <t>Canberra</t>
  </si>
  <si>
    <t>MMUN</t>
  </si>
  <si>
    <t>Aeropuerto Internacional de CancÃºn</t>
  </si>
  <si>
    <t>MX</t>
  </si>
  <si>
    <t>MX-ROO</t>
  </si>
  <si>
    <t>Cancon</t>
  </si>
  <si>
    <t>Cape Lisburne LRRS Airport</t>
  </si>
  <si>
    <t>Cape Lisburne</t>
  </si>
  <si>
    <t>Cape Newenham LRRS Airport</t>
  </si>
  <si>
    <t>Cape Newenham</t>
  </si>
  <si>
    <t>Cape Romanzof LRRS Airport</t>
  </si>
  <si>
    <t>Cape Romanzof</t>
  </si>
  <si>
    <t>FACT</t>
  </si>
  <si>
    <t>Cape Town International Airport</t>
  </si>
  <si>
    <t>ZA-WC</t>
  </si>
  <si>
    <t>Cape Town</t>
  </si>
  <si>
    <t>Ysterplaat Air Force Base</t>
  </si>
  <si>
    <t>SVMI</t>
  </si>
  <si>
    <t>SimÃ³n BolÃ­var International Airport</t>
  </si>
  <si>
    <t>VE-X</t>
  </si>
  <si>
    <t>Caracas</t>
  </si>
  <si>
    <t>Carlisle Lake District Airport</t>
  </si>
  <si>
    <t>Carlisle</t>
  </si>
  <si>
    <t>RAF Brize Norton</t>
  </si>
  <si>
    <t>Carterton, Oxfordshire</t>
  </si>
  <si>
    <t>GMMN</t>
  </si>
  <si>
    <t>Mohammed V International Airport</t>
  </si>
  <si>
    <t>MA</t>
  </si>
  <si>
    <t>MA-CAS</t>
  </si>
  <si>
    <t>Casablanca</t>
  </si>
  <si>
    <t>LIPX</t>
  </si>
  <si>
    <t>Verona Villafranca Valerio Catullo Airport</t>
  </si>
  <si>
    <t>IT-34</t>
  </si>
  <si>
    <t>Caselle (VR)</t>
  </si>
  <si>
    <t>LIMF</t>
  </si>
  <si>
    <t>Turin Airport</t>
  </si>
  <si>
    <t>IT-21</t>
  </si>
  <si>
    <t>Caselle Torinese (TO)</t>
  </si>
  <si>
    <t>Isle of Man Airport</t>
  </si>
  <si>
    <t>IM</t>
  </si>
  <si>
    <t>IM-U-A</t>
  </si>
  <si>
    <t>Castletown</t>
  </si>
  <si>
    <t>LICC</t>
  </si>
  <si>
    <t>Catania-Fontanarossa Airport</t>
  </si>
  <si>
    <t>IT-82</t>
  </si>
  <si>
    <t>Catania</t>
  </si>
  <si>
    <t>Nuevo ChaitÃ©n Airport</t>
  </si>
  <si>
    <t>CL-LL</t>
  </si>
  <si>
    <t>Chaiten</t>
  </si>
  <si>
    <t>ZYCC</t>
  </si>
  <si>
    <t>Changchun Longjia International Airport</t>
  </si>
  <si>
    <t>CN-22</t>
  </si>
  <si>
    <t>Changchun</t>
  </si>
  <si>
    <t>ZGHA</t>
  </si>
  <si>
    <t>Changsha Huanghua International Airport</t>
  </si>
  <si>
    <t>CN-43</t>
  </si>
  <si>
    <t>Changsha (Changsha)</t>
  </si>
  <si>
    <t>Aviador C. Campos Airport</t>
  </si>
  <si>
    <t>AR-Q</t>
  </si>
  <si>
    <t>Chapelco/San Martin de los Andes</t>
  </si>
  <si>
    <t>Ireland West Knock Airport</t>
  </si>
  <si>
    <t>IE-MO</t>
  </si>
  <si>
    <t>Charlestown</t>
  </si>
  <si>
    <t>KCLT</t>
  </si>
  <si>
    <t>Charlotte Douglas International Airport</t>
  </si>
  <si>
    <t>US-NC</t>
  </si>
  <si>
    <t>Charlotte</t>
  </si>
  <si>
    <t>Chaybukha Airport</t>
  </si>
  <si>
    <t>RU-MAG</t>
  </si>
  <si>
    <t>Chaybukha</t>
  </si>
  <si>
    <t>Cheboksary Airport</t>
  </si>
  <si>
    <t>RU-CU</t>
  </si>
  <si>
    <t>Cheboksary</t>
  </si>
  <si>
    <t>Chelyabinsk Balandino Airport</t>
  </si>
  <si>
    <t>RU-CHE</t>
  </si>
  <si>
    <t>Chelyabinsk</t>
  </si>
  <si>
    <t>ZUTF</t>
  </si>
  <si>
    <t>Chengdu Tianfu International Airport</t>
  </si>
  <si>
    <t>CN-51</t>
  </si>
  <si>
    <t>Chengdu (Jianyang)</t>
  </si>
  <si>
    <t>ZUUU</t>
  </si>
  <si>
    <t>Chengdu Shuangliu International Airport</t>
  </si>
  <si>
    <t>Chengdu (Shuangliu)</t>
  </si>
  <si>
    <t>VOMM</t>
  </si>
  <si>
    <t>Chennai International Airport</t>
  </si>
  <si>
    <t>IN-TN</t>
  </si>
  <si>
    <t>Chennai</t>
  </si>
  <si>
    <t>Ulyanovsk East Airport</t>
  </si>
  <si>
    <t>RU-ULY</t>
  </si>
  <si>
    <t>Cherdakly</t>
  </si>
  <si>
    <t>Cherepovets Airport</t>
  </si>
  <si>
    <t>RU-VLG</t>
  </si>
  <si>
    <t>Cherepovets</t>
  </si>
  <si>
    <t>Chernyakhovsk Naval Air Base</t>
  </si>
  <si>
    <t>RU-KGD</t>
  </si>
  <si>
    <t>Chernyakhovsk</t>
  </si>
  <si>
    <t>Cherskiy Airport</t>
  </si>
  <si>
    <t>Cherskiy</t>
  </si>
  <si>
    <t>Chetwynd Airport</t>
  </si>
  <si>
    <t>Chetwynd</t>
  </si>
  <si>
    <t>VTCC</t>
  </si>
  <si>
    <t>Chiang Mai International Airport</t>
  </si>
  <si>
    <t>TH-50</t>
  </si>
  <si>
    <t>Chiang Mai</t>
  </si>
  <si>
    <t>KMDW</t>
  </si>
  <si>
    <t>Chicago Midway International Airport</t>
  </si>
  <si>
    <t>US-IL</t>
  </si>
  <si>
    <t>Chicago</t>
  </si>
  <si>
    <t>KORD</t>
  </si>
  <si>
    <t>Chicago O'Hare International Airport</t>
  </si>
  <si>
    <t>Chile Chico Airport</t>
  </si>
  <si>
    <t>Chile Chico</t>
  </si>
  <si>
    <t>Gral. Bernardo OÂ´Higgins Airport</t>
  </si>
  <si>
    <t>CL-BI</t>
  </si>
  <si>
    <t>Chillan</t>
  </si>
  <si>
    <t>Cheryomushki Air Base</t>
  </si>
  <si>
    <t>RU-CHI</t>
  </si>
  <si>
    <t>Chita</t>
  </si>
  <si>
    <t>Chita-Kadala International Airport</t>
  </si>
  <si>
    <t>Chokurdakh Airport</t>
  </si>
  <si>
    <t>Chokurdah</t>
  </si>
  <si>
    <t>ZUCK</t>
  </si>
  <si>
    <t>Chongqing Jiangbei International Airport</t>
  </si>
  <si>
    <t>CN-50</t>
  </si>
  <si>
    <t>Chongqing</t>
  </si>
  <si>
    <t>NZCH</t>
  </si>
  <si>
    <t>Christchurch International Airport</t>
  </si>
  <si>
    <t>NZ-CAN</t>
  </si>
  <si>
    <t>Christchurch</t>
  </si>
  <si>
    <t>Provideniya Bay Airport</t>
  </si>
  <si>
    <t>Chukotka</t>
  </si>
  <si>
    <t>Leeds East Airport</t>
  </si>
  <si>
    <t>Church Fenton</t>
  </si>
  <si>
    <t>Churchill Airport</t>
  </si>
  <si>
    <t>CA-MB</t>
  </si>
  <si>
    <t>Churchill</t>
  </si>
  <si>
    <t>KCVG</t>
  </si>
  <si>
    <t>Cincinnati Northern Kentucky International Airport</t>
  </si>
  <si>
    <t>US-KY</t>
  </si>
  <si>
    <t>Cincinnati / Covington</t>
  </si>
  <si>
    <t>MMCZ</t>
  </si>
  <si>
    <t>Aeropuerto Internacional de Cozumel</t>
  </si>
  <si>
    <t>Ciudad de Cozumel</t>
  </si>
  <si>
    <t>MMDO</t>
  </si>
  <si>
    <t>Aeropuerto Internacional Gral, Guadalupe Victoria</t>
  </si>
  <si>
    <t>MX-DUR</t>
  </si>
  <si>
    <t>Ciudad de Durango</t>
  </si>
  <si>
    <t>SUMU</t>
  </si>
  <si>
    <t>Carrasco General CesÃ¡reo L. Berisso International Airport</t>
  </si>
  <si>
    <t>UY</t>
  </si>
  <si>
    <t>UY-CA</t>
  </si>
  <si>
    <t>Ciudad de la Costa</t>
  </si>
  <si>
    <t>MMMD</t>
  </si>
  <si>
    <t>Aeropuerto Internacional Manuel Crescencio RejÃ³n</t>
  </si>
  <si>
    <t>MX-YUC</t>
  </si>
  <si>
    <t>Ciudad de Merida</t>
  </si>
  <si>
    <t>MMMX</t>
  </si>
  <si>
    <t>Aeropuerto Internacional Lic. Benito JuÃ¡rez</t>
  </si>
  <si>
    <t>MX-DIF</t>
  </si>
  <si>
    <t>Ciudad de Mexico</t>
  </si>
  <si>
    <t>MMPR</t>
  </si>
  <si>
    <t>Aeropuerto Internacional Lic. Gustavo DÃ­az Ordaz</t>
  </si>
  <si>
    <t>MX-JAL</t>
  </si>
  <si>
    <t>Ciudad de Puerto Vallarta</t>
  </si>
  <si>
    <t>MMTJ</t>
  </si>
  <si>
    <t>Aeropuerto Internacional Gral. Abelardo Rodriguez</t>
  </si>
  <si>
    <t>MX-BCN</t>
  </si>
  <si>
    <t>Ciudad de Tijuana</t>
  </si>
  <si>
    <t>SGES</t>
  </si>
  <si>
    <t>Aeropuerto Internacional GuaranÃ­</t>
  </si>
  <si>
    <t>PY-10</t>
  </si>
  <si>
    <t>Ciudad del Este</t>
  </si>
  <si>
    <t>Clear Airport</t>
  </si>
  <si>
    <t>Clear</t>
  </si>
  <si>
    <t>KCLE</t>
  </si>
  <si>
    <t>Cleveland Hopkins International Airport</t>
  </si>
  <si>
    <t>US-OH</t>
  </si>
  <si>
    <t>Cleveland</t>
  </si>
  <si>
    <t>Camden Airport</t>
  </si>
  <si>
    <t>Cobbitty</t>
  </si>
  <si>
    <t>Cochrane Airport</t>
  </si>
  <si>
    <t>Cochrane</t>
  </si>
  <si>
    <t>Coffs Harbour Airport</t>
  </si>
  <si>
    <t>Coffs Harbour</t>
  </si>
  <si>
    <t>Cold Bay Airport</t>
  </si>
  <si>
    <t>Cold Bay</t>
  </si>
  <si>
    <t>CFB Cold Lake</t>
  </si>
  <si>
    <t>Cold Lake</t>
  </si>
  <si>
    <t>EDDK</t>
  </si>
  <si>
    <t>Cologne Bonn Airport</t>
  </si>
  <si>
    <t>DE-NW</t>
  </si>
  <si>
    <t>Cologne</t>
  </si>
  <si>
    <t>VCBI</t>
  </si>
  <si>
    <t>Bandaranaike International Colombo Airport</t>
  </si>
  <si>
    <t>LK</t>
  </si>
  <si>
    <t>LK-1</t>
  </si>
  <si>
    <t>Colombo</t>
  </si>
  <si>
    <t>KCMH</t>
  </si>
  <si>
    <t>John Glenn Columbus International Airport</t>
  </si>
  <si>
    <t>Columbus</t>
  </si>
  <si>
    <t>General E. Mosconi Airport</t>
  </si>
  <si>
    <t>AR-U</t>
  </si>
  <si>
    <t>Comodoro Rivadavia</t>
  </si>
  <si>
    <t>Carriel Sur Airport</t>
  </si>
  <si>
    <t>Concepcion</t>
  </si>
  <si>
    <t>Comodoro Pierrestegui Airport</t>
  </si>
  <si>
    <t>AR-E</t>
  </si>
  <si>
    <t>Concordia Skyway</t>
  </si>
  <si>
    <t>Concordia Station</t>
  </si>
  <si>
    <t>RAF Coningsby</t>
  </si>
  <si>
    <t>Coningsby</t>
  </si>
  <si>
    <t>Cooma Snowy Mountains Airport</t>
  </si>
  <si>
    <t>Cooma</t>
  </si>
  <si>
    <t>EKCH</t>
  </si>
  <si>
    <t>Copenhagen Kastrup Airport</t>
  </si>
  <si>
    <t>DK-84</t>
  </si>
  <si>
    <t>Copenhagen</t>
  </si>
  <si>
    <t>Copenhagen Roskilde Airport</t>
  </si>
  <si>
    <t>DK-85</t>
  </si>
  <si>
    <t>Coral Harbour Airport</t>
  </si>
  <si>
    <t>Coral Harbour</t>
  </si>
  <si>
    <t>Ingeniero Ambrosio Taravella Airport</t>
  </si>
  <si>
    <t>AR-X</t>
  </si>
  <si>
    <t>Cordoba</t>
  </si>
  <si>
    <t>Merle K (Mudhole) Smith Airport</t>
  </si>
  <si>
    <t>Cordova</t>
  </si>
  <si>
    <t>Cork Airport</t>
  </si>
  <si>
    <t>IE-C</t>
  </si>
  <si>
    <t>Cork</t>
  </si>
  <si>
    <t>DCAE Cosford Air Base</t>
  </si>
  <si>
    <t>Cosford</t>
  </si>
  <si>
    <t>Coventry Airport</t>
  </si>
  <si>
    <t>Coventry</t>
  </si>
  <si>
    <t>Teniente Vidal Airport</t>
  </si>
  <si>
    <t>Coyhaique</t>
  </si>
  <si>
    <t>Cranfield Airport</t>
  </si>
  <si>
    <t>Cranfield</t>
  </si>
  <si>
    <t>RAF Cranwell</t>
  </si>
  <si>
    <t>Cranwell</t>
  </si>
  <si>
    <t>SPZO</t>
  </si>
  <si>
    <t>Alejandro Velasco Astete International Airport</t>
  </si>
  <si>
    <t>PE</t>
  </si>
  <si>
    <t>PE-CUS</t>
  </si>
  <si>
    <t>Cusco</t>
  </si>
  <si>
    <t>Cutral-Co Airport</t>
  </si>
  <si>
    <t>Cutral-Co</t>
  </si>
  <si>
    <t>Nordholz Naval Airbase</t>
  </si>
  <si>
    <t>Cuxhaven</t>
  </si>
  <si>
    <t>GOBD</t>
  </si>
  <si>
    <t>Blaise Diagne International Airport</t>
  </si>
  <si>
    <t>SN</t>
  </si>
  <si>
    <t>SN-DK</t>
  </si>
  <si>
    <t>Dakar</t>
  </si>
  <si>
    <t>LTBS</t>
  </si>
  <si>
    <t>Dalaman International Airport</t>
  </si>
  <si>
    <t>Dalaman</t>
  </si>
  <si>
    <t>KDFW</t>
  </si>
  <si>
    <t>Dallas Fort Worth International Airport</t>
  </si>
  <si>
    <t>Dallas-Fort Worth</t>
  </si>
  <si>
    <t>OSDI</t>
  </si>
  <si>
    <t>Damascus International Airport</t>
  </si>
  <si>
    <t>SY</t>
  </si>
  <si>
    <t>SY-DI</t>
  </si>
  <si>
    <t>Damascus</t>
  </si>
  <si>
    <t>HTDA</t>
  </si>
  <si>
    <t>Julius Nyerere International Airport</t>
  </si>
  <si>
    <t>TZ</t>
  </si>
  <si>
    <t>TZ-02</t>
  </si>
  <si>
    <t>Dar es Salaam</t>
  </si>
  <si>
    <t>Teesside International Airport</t>
  </si>
  <si>
    <t>Darlington, Durham</t>
  </si>
  <si>
    <t>YPDN</t>
  </si>
  <si>
    <t>Darwin International Airport / RAAF Darwin</t>
  </si>
  <si>
    <t>AU-NT</t>
  </si>
  <si>
    <t>Darwin</t>
  </si>
  <si>
    <t>Daugavpils International Airport</t>
  </si>
  <si>
    <t>LV</t>
  </si>
  <si>
    <t>LV-111</t>
  </si>
  <si>
    <t>Daugavpils</t>
  </si>
  <si>
    <t>RPMD</t>
  </si>
  <si>
    <t>Francisco Bangoy International Airport</t>
  </si>
  <si>
    <t>PH</t>
  </si>
  <si>
    <t>PH-DAS</t>
  </si>
  <si>
    <t>Davao</t>
  </si>
  <si>
    <t>Dawson City Airport</t>
  </si>
  <si>
    <t>Dawson City</t>
  </si>
  <si>
    <t>Dawson Creek Airport</t>
  </si>
  <si>
    <t>Dawson Creek</t>
  </si>
  <si>
    <t>Deadhorse Airport</t>
  </si>
  <si>
    <t>Deadhorse</t>
  </si>
  <si>
    <t>Deering Airport</t>
  </si>
  <si>
    <t>Deering</t>
  </si>
  <si>
    <t>Allen Army Airfield</t>
  </si>
  <si>
    <t>Delta Junction Ft Greely</t>
  </si>
  <si>
    <t>De Kooy Airfield / Den Helder Naval Air Station</t>
  </si>
  <si>
    <t>Den Helder</t>
  </si>
  <si>
    <t>Deniliquin Airport</t>
  </si>
  <si>
    <t>Deniliquin</t>
  </si>
  <si>
    <t>WADD</t>
  </si>
  <si>
    <t>Ngurah Rai (Bali) International Airport</t>
  </si>
  <si>
    <t>ID-BA</t>
  </si>
  <si>
    <t>Denpasar</t>
  </si>
  <si>
    <t>KDEN</t>
  </si>
  <si>
    <t>Denver International Airport</t>
  </si>
  <si>
    <t>US-CO</t>
  </si>
  <si>
    <t>Denver</t>
  </si>
  <si>
    <t>City of Derry Airport</t>
  </si>
  <si>
    <t>Derry</t>
  </si>
  <si>
    <t>KDTW</t>
  </si>
  <si>
    <t>Detroit Metropolitan Wayne County Airport</t>
  </si>
  <si>
    <t>US-MI</t>
  </si>
  <si>
    <t>Detroit</t>
  </si>
  <si>
    <t>Devonport Airport</t>
  </si>
  <si>
    <t>Devonport</t>
  </si>
  <si>
    <t>OEDR</t>
  </si>
  <si>
    <t>King Abdulaziz Air Base</t>
  </si>
  <si>
    <t>Dhahran</t>
  </si>
  <si>
    <t>VGZR</t>
  </si>
  <si>
    <t>Hazrat Shahjalal International Airport</t>
  </si>
  <si>
    <t>BD</t>
  </si>
  <si>
    <t>BD-3</t>
  </si>
  <si>
    <t>Dhaka</t>
  </si>
  <si>
    <t>Diepholz Air Base</t>
  </si>
  <si>
    <t>Diepholz</t>
  </si>
  <si>
    <t>Dikson Airport</t>
  </si>
  <si>
    <t>Dikson</t>
  </si>
  <si>
    <t>Dillingham Airport</t>
  </si>
  <si>
    <t>Dillingham</t>
  </si>
  <si>
    <t>HDAM</t>
  </si>
  <si>
    <t>Djibouti-Ambouli Airport</t>
  </si>
  <si>
    <t>DJ</t>
  </si>
  <si>
    <t>DJ-DJ</t>
  </si>
  <si>
    <t>Djibouti City</t>
  </si>
  <si>
    <t>OTHH</t>
  </si>
  <si>
    <t>Hamad International Airport</t>
  </si>
  <si>
    <t>QA</t>
  </si>
  <si>
    <t>QA-DA</t>
  </si>
  <si>
    <t>Doha</t>
  </si>
  <si>
    <t>Donegal Airport</t>
  </si>
  <si>
    <t>IE-DL</t>
  </si>
  <si>
    <t>Donegal</t>
  </si>
  <si>
    <t>OMDB</t>
  </si>
  <si>
    <t>Dubai International Airport</t>
  </si>
  <si>
    <t>AE-DU</t>
  </si>
  <si>
    <t>Dubai</t>
  </si>
  <si>
    <t>Dubbo City Regional Airport</t>
  </si>
  <si>
    <t>Dubbo</t>
  </si>
  <si>
    <t>EIDW</t>
  </si>
  <si>
    <t>Dublin Airport</t>
  </si>
  <si>
    <t>Dublin</t>
  </si>
  <si>
    <t>Seshcha Air Base</t>
  </si>
  <si>
    <t>Dubrovka</t>
  </si>
  <si>
    <t>Dudinka Airport</t>
  </si>
  <si>
    <t>Dudinka</t>
  </si>
  <si>
    <t>KIAD</t>
  </si>
  <si>
    <t>Washington Dulles International Airport</t>
  </si>
  <si>
    <t>US-VA</t>
  </si>
  <si>
    <t>Dulles</t>
  </si>
  <si>
    <t>Dundee Airport</t>
  </si>
  <si>
    <t>Dundee</t>
  </si>
  <si>
    <t>Dunedin International Airport</t>
  </si>
  <si>
    <t>Dunedin</t>
  </si>
  <si>
    <t>OM-0003</t>
  </si>
  <si>
    <t>Duqm International Airport</t>
  </si>
  <si>
    <t>OM</t>
  </si>
  <si>
    <t>OM-WU</t>
  </si>
  <si>
    <t>Duqm</t>
  </si>
  <si>
    <t>Santa Bernardina International Airport</t>
  </si>
  <si>
    <t>UY-DU</t>
  </si>
  <si>
    <t>Durazno</t>
  </si>
  <si>
    <t>FALE</t>
  </si>
  <si>
    <t>King Shaka International Airport</t>
  </si>
  <si>
    <t>ZA-NL</t>
  </si>
  <si>
    <t>Durban</t>
  </si>
  <si>
    <t>EDDL</t>
  </si>
  <si>
    <t>DÃ¼sseldorf Airport</t>
  </si>
  <si>
    <t>Dusseldorf</t>
  </si>
  <si>
    <t>Ben Schoeman Airport</t>
  </si>
  <si>
    <t>East London</t>
  </si>
  <si>
    <t>Eday Airport</t>
  </si>
  <si>
    <t>Eday</t>
  </si>
  <si>
    <t>EGPH</t>
  </si>
  <si>
    <t>Edinburgh Airport</t>
  </si>
  <si>
    <t>Edinburgh</t>
  </si>
  <si>
    <t>CYEG</t>
  </si>
  <si>
    <t>Edmonton International Airport</t>
  </si>
  <si>
    <t>Edmonton</t>
  </si>
  <si>
    <t>Edson Airport</t>
  </si>
  <si>
    <t>Edson</t>
  </si>
  <si>
    <t>Egegik Airport</t>
  </si>
  <si>
    <t>Egegik</t>
  </si>
  <si>
    <t>EgilsstaÃ°ir Airport</t>
  </si>
  <si>
    <t>IS-7</t>
  </si>
  <si>
    <t>Egilsstadir</t>
  </si>
  <si>
    <t>LLER</t>
  </si>
  <si>
    <t>Ramon International Airport</t>
  </si>
  <si>
    <t>IL</t>
  </si>
  <si>
    <t>IL-D</t>
  </si>
  <si>
    <t>Eilat</t>
  </si>
  <si>
    <t>EHEH</t>
  </si>
  <si>
    <t>Eindhoven Airport</t>
  </si>
  <si>
    <t>NL-NB</t>
  </si>
  <si>
    <t>Eindhoven</t>
  </si>
  <si>
    <t>Ekati Airport</t>
  </si>
  <si>
    <t>CA-NT</t>
  </si>
  <si>
    <t>Ekati</t>
  </si>
  <si>
    <t>El Bolson Airport</t>
  </si>
  <si>
    <t>AR-R</t>
  </si>
  <si>
    <t>El Bolson</t>
  </si>
  <si>
    <t>El Calafate - Commander Armando Tola International Airport</t>
  </si>
  <si>
    <t>AR-Z</t>
  </si>
  <si>
    <t>El Calafate</t>
  </si>
  <si>
    <t>GCFV</t>
  </si>
  <si>
    <t>Fuerteventura Airport</t>
  </si>
  <si>
    <t>ES-CN</t>
  </si>
  <si>
    <t>El Matorral</t>
  </si>
  <si>
    <t>El Palomar Airport</t>
  </si>
  <si>
    <t>El Palomar</t>
  </si>
  <si>
    <t>Emmonak Airport</t>
  </si>
  <si>
    <t>Emmonak</t>
  </si>
  <si>
    <t>SGEN</t>
  </si>
  <si>
    <t>Aeropuerto Internacional Tte. Amin Ayub GonzÃ¡lez</t>
  </si>
  <si>
    <t>PY-7</t>
  </si>
  <si>
    <t>Encarnacion</t>
  </si>
  <si>
    <t>Enniskillen/St Angelo Airport</t>
  </si>
  <si>
    <t>Enniskillen</t>
  </si>
  <si>
    <t>Enontekio Airport</t>
  </si>
  <si>
    <t>FI</t>
  </si>
  <si>
    <t>FI-10</t>
  </si>
  <si>
    <t>Enontekio</t>
  </si>
  <si>
    <t>Twente Airport</t>
  </si>
  <si>
    <t>NL-OV</t>
  </si>
  <si>
    <t>Enschede</t>
  </si>
  <si>
    <t>Barra Airport</t>
  </si>
  <si>
    <t>Eoligarry</t>
  </si>
  <si>
    <t>Esbjerg Airport</t>
  </si>
  <si>
    <t>Esbjerg</t>
  </si>
  <si>
    <t>Eskilstuna Airport</t>
  </si>
  <si>
    <t>SE-D</t>
  </si>
  <si>
    <t>Eskilstuna</t>
  </si>
  <si>
    <t>GVAC</t>
  </si>
  <si>
    <t>AmÃ­lcar Cabral International Airport</t>
  </si>
  <si>
    <t>CV</t>
  </si>
  <si>
    <t>CV-B</t>
  </si>
  <si>
    <t>Espargos</t>
  </si>
  <si>
    <t>Esperance Airport</t>
  </si>
  <si>
    <t>Esperance</t>
  </si>
  <si>
    <t>Brigadier Antonio Parodi Airport</t>
  </si>
  <si>
    <t>Esquel</t>
  </si>
  <si>
    <t>Melbourne Essendon Airport</t>
  </si>
  <si>
    <t>Essendon Fields</t>
  </si>
  <si>
    <t>Harstad/Narvik Airport, Evenes</t>
  </si>
  <si>
    <t>Evenes</t>
  </si>
  <si>
    <t>Severo-Evensk Airport</t>
  </si>
  <si>
    <t>Evensk</t>
  </si>
  <si>
    <t>EHU</t>
  </si>
  <si>
    <t>Ezhou Huahu Airport</t>
  </si>
  <si>
    <t>CN-13</t>
  </si>
  <si>
    <t>Ezhou</t>
  </si>
  <si>
    <t>FaÃŸberg Air Base</t>
  </si>
  <si>
    <t>Fagernes Airport, Leirin</t>
  </si>
  <si>
    <t>NO-34</t>
  </si>
  <si>
    <t>Fagernes</t>
  </si>
  <si>
    <t>Ladd Army Airfield</t>
  </si>
  <si>
    <t>Fairbanks</t>
  </si>
  <si>
    <t>Fairbanks International Airport</t>
  </si>
  <si>
    <t>Eielson Air Force Base</t>
  </si>
  <si>
    <t>LPFR</t>
  </si>
  <si>
    <t>Faro Airport</t>
  </si>
  <si>
    <t>PT</t>
  </si>
  <si>
    <t>PT-08</t>
  </si>
  <si>
    <t>Faro</t>
  </si>
  <si>
    <t>LIMC</t>
  </si>
  <si>
    <t>Milan Malpensa International Airport</t>
  </si>
  <si>
    <t>IT-25</t>
  </si>
  <si>
    <t>Ferno (VA)</t>
  </si>
  <si>
    <t>SBFL</t>
  </si>
  <si>
    <t>HercÃ­lio Luz International Airport</t>
  </si>
  <si>
    <t>BR-SC</t>
  </si>
  <si>
    <t>Florianopolis</t>
  </si>
  <si>
    <t>Forbes Airport</t>
  </si>
  <si>
    <t>Forbes</t>
  </si>
  <si>
    <t>Fort Chipewyan Airport</t>
  </si>
  <si>
    <t>Fort Chipewyan</t>
  </si>
  <si>
    <t>KFLL</t>
  </si>
  <si>
    <t>Fort Lauderdale Hollywood International Airport</t>
  </si>
  <si>
    <t>US-FL</t>
  </si>
  <si>
    <t>Fort Lauderdale</t>
  </si>
  <si>
    <t>Fort Liard Airport</t>
  </si>
  <si>
    <t>Fort Liard</t>
  </si>
  <si>
    <t>Fort McMurray Airport</t>
  </si>
  <si>
    <t>Fort McMurray</t>
  </si>
  <si>
    <t>KRSW</t>
  </si>
  <si>
    <t>Southwest Florida International Airport</t>
  </si>
  <si>
    <t>Fort Myers</t>
  </si>
  <si>
    <t>Fort Nelson Airport</t>
  </si>
  <si>
    <t>Fort Nelson</t>
  </si>
  <si>
    <t>Fort Resolution Airport</t>
  </si>
  <si>
    <t>Fort Resolution</t>
  </si>
  <si>
    <t>Fort St John / North Peace Regional Airport</t>
  </si>
  <si>
    <t>Fort Saint John</t>
  </si>
  <si>
    <t>Fort Simpson Airport</t>
  </si>
  <si>
    <t>Fort Simpson</t>
  </si>
  <si>
    <t>Fort Smith Airport</t>
  </si>
  <si>
    <t>Fort Smith</t>
  </si>
  <si>
    <t>Fort Yukon Airport</t>
  </si>
  <si>
    <t>Fort Yukon</t>
  </si>
  <si>
    <t>SBFZ</t>
  </si>
  <si>
    <t>Pinto Martins International Airport</t>
  </si>
  <si>
    <t>BR-CE</t>
  </si>
  <si>
    <t>Fortaleza</t>
  </si>
  <si>
    <t>TFFF</t>
  </si>
  <si>
    <t>Martinique AimÃ© CÃ©saire International Airport</t>
  </si>
  <si>
    <t>MQ</t>
  </si>
  <si>
    <t>MQ-U-A</t>
  </si>
  <si>
    <t>Fort-de-France</t>
  </si>
  <si>
    <t>EDDF</t>
  </si>
  <si>
    <t>Frankfurt Airport</t>
  </si>
  <si>
    <t>DE-HE</t>
  </si>
  <si>
    <t>Frankfurt am Main</t>
  </si>
  <si>
    <t>GFLL</t>
  </si>
  <si>
    <t>Lungi International Airport</t>
  </si>
  <si>
    <t>SL</t>
  </si>
  <si>
    <t>SL-N</t>
  </si>
  <si>
    <t>Freetown (Lungi-Town)</t>
  </si>
  <si>
    <t>RJFF</t>
  </si>
  <si>
    <t>Fukuoka Airport</t>
  </si>
  <si>
    <t>JP</t>
  </si>
  <si>
    <t>JP-40</t>
  </si>
  <si>
    <t>Fukuoka</t>
  </si>
  <si>
    <t>LPMA</t>
  </si>
  <si>
    <t>Madeira International Airport Cristiano Ronaldo</t>
  </si>
  <si>
    <t>PT-30</t>
  </si>
  <si>
    <t>Funchal</t>
  </si>
  <si>
    <t>RJTY</t>
  </si>
  <si>
    <t>Yokota Air Base</t>
  </si>
  <si>
    <t>JP-13</t>
  </si>
  <si>
    <t>Fussa</t>
  </si>
  <si>
    <t>ZSFZ</t>
  </si>
  <si>
    <t>Fuzhou Changle International Airport</t>
  </si>
  <si>
    <t>CN-35</t>
  </si>
  <si>
    <t>Fuzhou</t>
  </si>
  <si>
    <t>FBSK</t>
  </si>
  <si>
    <t>Sir Seretse Khama International Airport</t>
  </si>
  <si>
    <t>BW</t>
  </si>
  <si>
    <t>BW-GA</t>
  </si>
  <si>
    <t>Gaborone</t>
  </si>
  <si>
    <t>Edward G. Pitka Sr Airport</t>
  </si>
  <si>
    <t>Galena</t>
  </si>
  <si>
    <t>GÃ¤llivare Airport</t>
  </si>
  <si>
    <t>Gallivare</t>
  </si>
  <si>
    <t>Galway Airport</t>
  </si>
  <si>
    <t>IE-G</t>
  </si>
  <si>
    <t>Galway</t>
  </si>
  <si>
    <t>Gambell Airport</t>
  </si>
  <si>
    <t>Gambell</t>
  </si>
  <si>
    <t>ZYTL</t>
  </si>
  <si>
    <t>Dalian Zhoushuizi International Airport</t>
  </si>
  <si>
    <t>CN-21</t>
  </si>
  <si>
    <t>Ganjingzi, Dalian</t>
  </si>
  <si>
    <t>EGKK</t>
  </si>
  <si>
    <t>London Gatwick Airport</t>
  </si>
  <si>
    <t>Gatwick, Surrey</t>
  </si>
  <si>
    <t>LTBJ</t>
  </si>
  <si>
    <t>Adnan Menderes International Airport</t>
  </si>
  <si>
    <t>TR-35</t>
  </si>
  <si>
    <t>Gaziemir</t>
  </si>
  <si>
    <t>EPGD</t>
  </si>
  <si>
    <t>GdaÅ„sk Lech WaÅ‚Ä™sa Airport</t>
  </si>
  <si>
    <t>PL-PM</t>
  </si>
  <si>
    <t>Gdansk</t>
  </si>
  <si>
    <t>Smuravyovo Air Base</t>
  </si>
  <si>
    <t>RU-PSK</t>
  </si>
  <si>
    <t>Gdov</t>
  </si>
  <si>
    <t>Oksywie Military Air Base</t>
  </si>
  <si>
    <t>Gdynia</t>
  </si>
  <si>
    <t>Skien Airport</t>
  </si>
  <si>
    <t>NO-40</t>
  </si>
  <si>
    <t>Geiteryggen</t>
  </si>
  <si>
    <t>General Pico Airport</t>
  </si>
  <si>
    <t>AR-L</t>
  </si>
  <si>
    <t>General Pico</t>
  </si>
  <si>
    <t>LSGG</t>
  </si>
  <si>
    <t>Geneva Cointrin International Airport</t>
  </si>
  <si>
    <t>CH</t>
  </si>
  <si>
    <t>CH-GE</t>
  </si>
  <si>
    <t>Geneva</t>
  </si>
  <si>
    <t>George Airport</t>
  </si>
  <si>
    <t>George</t>
  </si>
  <si>
    <t>MWCR</t>
  </si>
  <si>
    <t>Owen Roberts International Airport</t>
  </si>
  <si>
    <t>KY</t>
  </si>
  <si>
    <t>KY-GC</t>
  </si>
  <si>
    <t>George Town</t>
  </si>
  <si>
    <t>Gisborne Airport</t>
  </si>
  <si>
    <t>NZ-GIS</t>
  </si>
  <si>
    <t>Gisborne</t>
  </si>
  <si>
    <t>Glentanner Airport</t>
  </si>
  <si>
    <t>Glentanner Station</t>
  </si>
  <si>
    <t>Szczecin-GoleniÃ³w "SolidarnoÅ›Ä‡" Airport</t>
  </si>
  <si>
    <t>PL-ZP</t>
  </si>
  <si>
    <t>Goleniow</t>
  </si>
  <si>
    <t>Gomel Airport</t>
  </si>
  <si>
    <t>BY-HO</t>
  </si>
  <si>
    <t>Gomel</t>
  </si>
  <si>
    <t>Goose Bay Airport</t>
  </si>
  <si>
    <t>CA-NL</t>
  </si>
  <si>
    <t>Goose Bay</t>
  </si>
  <si>
    <t>Gorno-Altaysk Airport</t>
  </si>
  <si>
    <t>RU-AL</t>
  </si>
  <si>
    <t>Gorno-Altaysk</t>
  </si>
  <si>
    <t>ESGG</t>
  </si>
  <si>
    <t>GÃ¶teborg Landvetter Airport</t>
  </si>
  <si>
    <t>SE-Q</t>
  </si>
  <si>
    <t>Goteborg</t>
  </si>
  <si>
    <t>Chief Dawid Stuurman International Airport</t>
  </si>
  <si>
    <t>Gqeberha (Port Elizabeth)</t>
  </si>
  <si>
    <t>GCLP</t>
  </si>
  <si>
    <t>Gran Canaria Airport</t>
  </si>
  <si>
    <t>Gran Canaria Island</t>
  </si>
  <si>
    <t>Grande Prairie Airport</t>
  </si>
  <si>
    <t>Grande Prairie</t>
  </si>
  <si>
    <t>RAF Barkston Heath</t>
  </si>
  <si>
    <t>Grantham</t>
  </si>
  <si>
    <t>MÃ¼nster OsnabrÃ¼ck Airport</t>
  </si>
  <si>
    <t>Greven</t>
  </si>
  <si>
    <t>Griffith Airport</t>
  </si>
  <si>
    <t>Griffith</t>
  </si>
  <si>
    <t>Humberside Airport</t>
  </si>
  <si>
    <t>Grimsby</t>
  </si>
  <si>
    <t>Groningen Airport Eelde</t>
  </si>
  <si>
    <t>NL-DR</t>
  </si>
  <si>
    <t>Groningen</t>
  </si>
  <si>
    <t>MMGL</t>
  </si>
  <si>
    <t>Aeropuerto Internacional Miguel Hidalgo</t>
  </si>
  <si>
    <t>Guadalajara</t>
  </si>
  <si>
    <t>Gualeguaychu Airport</t>
  </si>
  <si>
    <t>Gualeguaychu</t>
  </si>
  <si>
    <t>PGUM</t>
  </si>
  <si>
    <t>Antonio B. Won Pat International Airport</t>
  </si>
  <si>
    <t>GU</t>
  </si>
  <si>
    <t>GU-U-A</t>
  </si>
  <si>
    <t>Guam</t>
  </si>
  <si>
    <t>ZGGG</t>
  </si>
  <si>
    <t>Guangzhou Baiyun International Airport</t>
  </si>
  <si>
    <t>CN-44</t>
  </si>
  <si>
    <t>Guangzhou (Huadu)</t>
  </si>
  <si>
    <t>MGGT</t>
  </si>
  <si>
    <t>La Aurora Airport</t>
  </si>
  <si>
    <t>GT</t>
  </si>
  <si>
    <t>GT-GU</t>
  </si>
  <si>
    <t>Guatemala City</t>
  </si>
  <si>
    <t>SEGU</t>
  </si>
  <si>
    <t>JosÃ© JoaquÃ­n de Olmedo International Airport</t>
  </si>
  <si>
    <t>EC</t>
  </si>
  <si>
    <t>EC-G</t>
  </si>
  <si>
    <t>Guayaquil</t>
  </si>
  <si>
    <t>ZGKL</t>
  </si>
  <si>
    <t>Guilin Liangjiang International Airport</t>
  </si>
  <si>
    <t>CN-45</t>
  </si>
  <si>
    <t>Guilin (Lingui)</t>
  </si>
  <si>
    <t>ZUGY</t>
  </si>
  <si>
    <t>Guiyang Longdongbao International Airport</t>
  </si>
  <si>
    <t>CN-52</t>
  </si>
  <si>
    <t>Guiyang (Nanming)</t>
  </si>
  <si>
    <t>Gulkana Airport</t>
  </si>
  <si>
    <t>Gulkana</t>
  </si>
  <si>
    <t>Gustavus Airport</t>
  </si>
  <si>
    <t>Gustavus</t>
  </si>
  <si>
    <t>Stokmarknes Airport, Skagen</t>
  </si>
  <si>
    <t>Hadsel</t>
  </si>
  <si>
    <t>ZJHK</t>
  </si>
  <si>
    <t>Haikou Meilan International Airport</t>
  </si>
  <si>
    <t>CN-46</t>
  </si>
  <si>
    <t>Haikou (Meilan)</t>
  </si>
  <si>
    <t>Haines Airport</t>
  </si>
  <si>
    <t>Haines</t>
  </si>
  <si>
    <t>Haines Junction Airport</t>
  </si>
  <si>
    <t>Haines Junction</t>
  </si>
  <si>
    <t>CYHZ</t>
  </si>
  <si>
    <t>Halifax / Stanfield International Airport</t>
  </si>
  <si>
    <t>CA-NS</t>
  </si>
  <si>
    <t>Halifax</t>
  </si>
  <si>
    <t>Halmstad Airport</t>
  </si>
  <si>
    <t>SE-N</t>
  </si>
  <si>
    <t>Halmstad</t>
  </si>
  <si>
    <t>EDDH</t>
  </si>
  <si>
    <t>Hamburg Helmut Schmidt Airport</t>
  </si>
  <si>
    <t>DE-HH</t>
  </si>
  <si>
    <t>Hamburg</t>
  </si>
  <si>
    <t>Hamburg-Finkenwerder Airport</t>
  </si>
  <si>
    <t>Hamilton International Airport</t>
  </si>
  <si>
    <t>NZ-WKO</t>
  </si>
  <si>
    <t>Hamilton</t>
  </si>
  <si>
    <t>Hammerfest Airport</t>
  </si>
  <si>
    <t>Hammerfest</t>
  </si>
  <si>
    <t>ZSHC</t>
  </si>
  <si>
    <t>Hangzhou Xiaoshan International Airport</t>
  </si>
  <si>
    <t>CN-33</t>
  </si>
  <si>
    <t>Hangzhou</t>
  </si>
  <si>
    <t>EDDV</t>
  </si>
  <si>
    <t>Hannover Airport</t>
  </si>
  <si>
    <t>Hannover</t>
  </si>
  <si>
    <t>VVNB</t>
  </si>
  <si>
    <t>Noi Bai International Airport</t>
  </si>
  <si>
    <t>VN</t>
  </si>
  <si>
    <t>VN-RRD</t>
  </si>
  <si>
    <t>Hanoi (Soc Son)</t>
  </si>
  <si>
    <t>FVHA</t>
  </si>
  <si>
    <t>Robert Gabriel Mugabe International Airport</t>
  </si>
  <si>
    <t>ZW</t>
  </si>
  <si>
    <t>ZW-HA</t>
  </si>
  <si>
    <t>Harare</t>
  </si>
  <si>
    <t>ZYHB</t>
  </si>
  <si>
    <t>Harbin Taiping International Airport</t>
  </si>
  <si>
    <t>CN-23</t>
  </si>
  <si>
    <t>Harbin</t>
  </si>
  <si>
    <t>KBDL</t>
  </si>
  <si>
    <t>Bradley International Airport</t>
  </si>
  <si>
    <t>US-CT</t>
  </si>
  <si>
    <t>Hartford</t>
  </si>
  <si>
    <t>MUHA</t>
  </si>
  <si>
    <t>JosÃ© MartÃ­ International Airport</t>
  </si>
  <si>
    <t>CU</t>
  </si>
  <si>
    <t>CU-03</t>
  </si>
  <si>
    <t>Havana</t>
  </si>
  <si>
    <t>Haverfordwest Airport</t>
  </si>
  <si>
    <t>Haverfordwest</t>
  </si>
  <si>
    <t>Hay River / Merlyn Carter Airport</t>
  </si>
  <si>
    <t>Hay River</t>
  </si>
  <si>
    <t>EFHK</t>
  </si>
  <si>
    <t>Helsinki Vantaa Airport</t>
  </si>
  <si>
    <t>FI-18</t>
  </si>
  <si>
    <t>Helsinki</t>
  </si>
  <si>
    <t>LGIR</t>
  </si>
  <si>
    <t>Heraklion International Nikos Kazantzakis Airport</t>
  </si>
  <si>
    <t>GR</t>
  </si>
  <si>
    <t>GR-M</t>
  </si>
  <si>
    <t>Heraklion</t>
  </si>
  <si>
    <t>Heringsdorf Airport</t>
  </si>
  <si>
    <t>DE-MV</t>
  </si>
  <si>
    <t>Heringsdorf</t>
  </si>
  <si>
    <t>High Level Airport</t>
  </si>
  <si>
    <t>High Level</t>
  </si>
  <si>
    <t>VVTS</t>
  </si>
  <si>
    <t>Tan Son Nhat International Airport</t>
  </si>
  <si>
    <t>VN-SE</t>
  </si>
  <si>
    <t>Ho Chi Minh City</t>
  </si>
  <si>
    <t>Hobart International Airport</t>
  </si>
  <si>
    <t>Hobart</t>
  </si>
  <si>
    <t>HornafjÃ¶rÃ°ur Airport</t>
  </si>
  <si>
    <t>IS-8</t>
  </si>
  <si>
    <t>Hofn</t>
  </si>
  <si>
    <t>ZBHH</t>
  </si>
  <si>
    <t>Hohhot Baita International Airport</t>
  </si>
  <si>
    <t>CN-15</t>
  </si>
  <si>
    <t>Hohhot</t>
  </si>
  <si>
    <t>Holy Cross Airport</t>
  </si>
  <si>
    <t>Holy Cross</t>
  </si>
  <si>
    <t>Holzdorf Air Base</t>
  </si>
  <si>
    <t>Holzdorf</t>
  </si>
  <si>
    <t>Homer Airport</t>
  </si>
  <si>
    <t>Homer</t>
  </si>
  <si>
    <t>VHHH</t>
  </si>
  <si>
    <t>Hong Kong International Airport</t>
  </si>
  <si>
    <t>HK</t>
  </si>
  <si>
    <t>HK-NT</t>
  </si>
  <si>
    <t>Hong Kong</t>
  </si>
  <si>
    <t>AGGH</t>
  </si>
  <si>
    <t>Honiara International Airport</t>
  </si>
  <si>
    <t>SB</t>
  </si>
  <si>
    <t>SB-GU</t>
  </si>
  <si>
    <t>Honiara</t>
  </si>
  <si>
    <t>HonningsvÃ¥g Airport, Valan</t>
  </si>
  <si>
    <t>Honningsvag</t>
  </si>
  <si>
    <t>PHNL</t>
  </si>
  <si>
    <t>Daniel K Inouye International Airport</t>
  </si>
  <si>
    <t>US-HI</t>
  </si>
  <si>
    <t>Honolulu</t>
  </si>
  <si>
    <t>KIAH</t>
  </si>
  <si>
    <t>George Bush Intercontinental Houston Airport</t>
  </si>
  <si>
    <t>Houston</t>
  </si>
  <si>
    <t>Hrodna Airport</t>
  </si>
  <si>
    <t>BY-HR</t>
  </si>
  <si>
    <t>Hrodna</t>
  </si>
  <si>
    <t>ZYTX</t>
  </si>
  <si>
    <t>Shenyang Taoxian International Airport</t>
  </si>
  <si>
    <t>Hunnan, Shenyang</t>
  </si>
  <si>
    <t>HEGN</t>
  </si>
  <si>
    <t>Hurghada International Airport</t>
  </si>
  <si>
    <t>EG-BA</t>
  </si>
  <si>
    <t>Hurghada</t>
  </si>
  <si>
    <t>HÃºsavÃ­k Airport</t>
  </si>
  <si>
    <t>Husavik</t>
  </si>
  <si>
    <t>Huslia Airport</t>
  </si>
  <si>
    <t>Huslia</t>
  </si>
  <si>
    <t>VOHS</t>
  </si>
  <si>
    <t>Rajiv Gandhi International Airport</t>
  </si>
  <si>
    <t>IN-TG</t>
  </si>
  <si>
    <t>Hyderabad</t>
  </si>
  <si>
    <t>LEIB</t>
  </si>
  <si>
    <t>Ibiza Airport</t>
  </si>
  <si>
    <t>ES-IB</t>
  </si>
  <si>
    <t>Ibiza (Eivissa)</t>
  </si>
  <si>
    <t>Igarka Airport</t>
  </si>
  <si>
    <t>Igarka</t>
  </si>
  <si>
    <t>Iliamna Airport</t>
  </si>
  <si>
    <t>Iliamna</t>
  </si>
  <si>
    <t>LWSK</t>
  </si>
  <si>
    <t>Skopje International Airport</t>
  </si>
  <si>
    <t>MK</t>
  </si>
  <si>
    <t>MK-008</t>
  </si>
  <si>
    <t>Ilinden</t>
  </si>
  <si>
    <t>Ilulissat Airport</t>
  </si>
  <si>
    <t>GL-AV</t>
  </si>
  <si>
    <t>Ilulissat</t>
  </si>
  <si>
    <t>KIND</t>
  </si>
  <si>
    <t>Indianapolis International Airport</t>
  </si>
  <si>
    <t>US-IN</t>
  </si>
  <si>
    <t>Indianapolis</t>
  </si>
  <si>
    <t>Inta Airport</t>
  </si>
  <si>
    <t>RU-KO</t>
  </si>
  <si>
    <t>Inta</t>
  </si>
  <si>
    <t>Inuvik Mike Zubko Airport</t>
  </si>
  <si>
    <t>Inuvik</t>
  </si>
  <si>
    <t>Invercargill Airport</t>
  </si>
  <si>
    <t>NZ-STL</t>
  </si>
  <si>
    <t>Invercargill</t>
  </si>
  <si>
    <t>Inverness Airport</t>
  </si>
  <si>
    <t>Inverness</t>
  </si>
  <si>
    <t>Wattisham Airfield</t>
  </si>
  <si>
    <t>Ipswich, Suffolk</t>
  </si>
  <si>
    <t>Iqaluit Airport</t>
  </si>
  <si>
    <t>Iqaluit</t>
  </si>
  <si>
    <t>Irkutsk Northwest Airport</t>
  </si>
  <si>
    <t>Irkutsk</t>
  </si>
  <si>
    <t>Irkutsk International Airport</t>
  </si>
  <si>
    <t>ÃsafjÃ¶rÃ°ur Airport</t>
  </si>
  <si>
    <t>IS-4</t>
  </si>
  <si>
    <t>Isafjordur</t>
  </si>
  <si>
    <t>Island Lake Airport</t>
  </si>
  <si>
    <t>Island Lake</t>
  </si>
  <si>
    <t>Ivalo Airport</t>
  </si>
  <si>
    <t>Ivalo</t>
  </si>
  <si>
    <t>Ivanovo North Air Base</t>
  </si>
  <si>
    <t>RU-IVA</t>
  </si>
  <si>
    <t>Ivanovo</t>
  </si>
  <si>
    <t>Ivanovo South Airport</t>
  </si>
  <si>
    <t>Izhevsk Airport</t>
  </si>
  <si>
    <t>RU-UD</t>
  </si>
  <si>
    <t>Izhevsk</t>
  </si>
  <si>
    <t>Izhma Airport</t>
  </si>
  <si>
    <t>Izhma</t>
  </si>
  <si>
    <t>KJAX</t>
  </si>
  <si>
    <t>Jacksonville International Airport</t>
  </si>
  <si>
    <t>Jacksonville</t>
  </si>
  <si>
    <t>Schleswig Air Base</t>
  </si>
  <si>
    <t>DE-SH</t>
  </si>
  <si>
    <t>Jagel</t>
  </si>
  <si>
    <t>WIII</t>
  </si>
  <si>
    <t>Soekarno-Hatta International Airport</t>
  </si>
  <si>
    <t>ID-BT</t>
  </si>
  <si>
    <t>Jakarta</t>
  </si>
  <si>
    <t>OMDW</t>
  </si>
  <si>
    <t>Al Maktoum International Airport</t>
  </si>
  <si>
    <t>Jebel Ali</t>
  </si>
  <si>
    <t>OEJN</t>
  </si>
  <si>
    <t>King Abdulaziz International Airport</t>
  </si>
  <si>
    <t>SA-02</t>
  </si>
  <si>
    <t>Jeddah</t>
  </si>
  <si>
    <t>RKPC</t>
  </si>
  <si>
    <t>Jeju International Airport</t>
  </si>
  <si>
    <t>KR-49</t>
  </si>
  <si>
    <t>Jeju City</t>
  </si>
  <si>
    <t>Jenpeg Airport</t>
  </si>
  <si>
    <t>Jenpeg</t>
  </si>
  <si>
    <t>TAO</t>
  </si>
  <si>
    <t>Qingdao Jiaodong International Airport</t>
  </si>
  <si>
    <t>CN-37</t>
  </si>
  <si>
    <t>Jiaozhou, Qingdao</t>
  </si>
  <si>
    <t>ZSJN</t>
  </si>
  <si>
    <t>Jinan Yaoqiang International Airport</t>
  </si>
  <si>
    <t>Jinan</t>
  </si>
  <si>
    <t>Joensuu Airport</t>
  </si>
  <si>
    <t>FI-13</t>
  </si>
  <si>
    <t>Joensuu</t>
  </si>
  <si>
    <t>FAOR</t>
  </si>
  <si>
    <t>O.R. Tambo International Airport</t>
  </si>
  <si>
    <t>ZA-GT</t>
  </si>
  <si>
    <t>Johannesburg</t>
  </si>
  <si>
    <t>HJJJ</t>
  </si>
  <si>
    <t>Juba International Airport</t>
  </si>
  <si>
    <t>SS</t>
  </si>
  <si>
    <t>SS-17</t>
  </si>
  <si>
    <t>Juba</t>
  </si>
  <si>
    <t>Juneau International Airport</t>
  </si>
  <si>
    <t>Juneau</t>
  </si>
  <si>
    <t>KÃ¤rdla Airport</t>
  </si>
  <si>
    <t>EE</t>
  </si>
  <si>
    <t>EE-39</t>
  </si>
  <si>
    <t>RJFK</t>
  </si>
  <si>
    <t>Kagoshima Airport</t>
  </si>
  <si>
    <t>JP-46</t>
  </si>
  <si>
    <t>Kagoshima</t>
  </si>
  <si>
    <t>PHOG</t>
  </si>
  <si>
    <t>Kahului International Airport</t>
  </si>
  <si>
    <t>Kahului</t>
  </si>
  <si>
    <t>Kajaani Airport</t>
  </si>
  <si>
    <t>FI-05</t>
  </si>
  <si>
    <t>Kajaani</t>
  </si>
  <si>
    <t>Kake Airport</t>
  </si>
  <si>
    <t>Kake</t>
  </si>
  <si>
    <t>Khrabrovo Airport</t>
  </si>
  <si>
    <t>Kaliningrad</t>
  </si>
  <si>
    <t>Kaliningrad Chkalovsk Naval Air Base</t>
  </si>
  <si>
    <t>Bobrovichi Air Base</t>
  </si>
  <si>
    <t>Kalinovichi</t>
  </si>
  <si>
    <t>Kalmar Airport</t>
  </si>
  <si>
    <t>SE-H</t>
  </si>
  <si>
    <t>Kalmar</t>
  </si>
  <si>
    <t>Grabtsevo Airport</t>
  </si>
  <si>
    <t>Kaluga</t>
  </si>
  <si>
    <t>Oreshkovo</t>
  </si>
  <si>
    <t>Kamensk-Uralskiy Air Base</t>
  </si>
  <si>
    <t>RU-SVE</t>
  </si>
  <si>
    <t>Kamensk Uralskiy</t>
  </si>
  <si>
    <t>HUEN</t>
  </si>
  <si>
    <t>Entebbe International Airport</t>
  </si>
  <si>
    <t>UG</t>
  </si>
  <si>
    <t>UG-C</t>
  </si>
  <si>
    <t>Kampala</t>
  </si>
  <si>
    <t>Kangerlussuaq Airport</t>
  </si>
  <si>
    <t>GL-QA</t>
  </si>
  <si>
    <t>Kangerlussuaq</t>
  </si>
  <si>
    <t>KMCI</t>
  </si>
  <si>
    <t>Kansas City International Airport</t>
  </si>
  <si>
    <t>US-MO</t>
  </si>
  <si>
    <t>Kansas City</t>
  </si>
  <si>
    <t>Kansk Air Base</t>
  </si>
  <si>
    <t>Kansk</t>
  </si>
  <si>
    <t>RCKH</t>
  </si>
  <si>
    <t>Kaohsiung International Airport</t>
  </si>
  <si>
    <t>TW</t>
  </si>
  <si>
    <t>TW-KHH</t>
  </si>
  <si>
    <t>Kaohsiung (Xiaogang)</t>
  </si>
  <si>
    <t>OPKC</t>
  </si>
  <si>
    <t>Jinnah International Airport</t>
  </si>
  <si>
    <t>PK-SD</t>
  </si>
  <si>
    <t>Karachi</t>
  </si>
  <si>
    <t>Karlstad Airport</t>
  </si>
  <si>
    <t>SE-S</t>
  </si>
  <si>
    <t>Karlstad</t>
  </si>
  <si>
    <t>Haugesund Airport, KarmÃ¸y</t>
  </si>
  <si>
    <t>NO-11</t>
  </si>
  <si>
    <t>Karup Airport</t>
  </si>
  <si>
    <t>Karup</t>
  </si>
  <si>
    <t>Kasabonika Airport</t>
  </si>
  <si>
    <t>CA-ON</t>
  </si>
  <si>
    <t>Kasabonika</t>
  </si>
  <si>
    <t>VNKT</t>
  </si>
  <si>
    <t>Tribhuvan International Airport</t>
  </si>
  <si>
    <t>NP</t>
  </si>
  <si>
    <t>NP-P3</t>
  </si>
  <si>
    <t>Kathmandu</t>
  </si>
  <si>
    <t>Kauhava Airfield</t>
  </si>
  <si>
    <t>FI-03</t>
  </si>
  <si>
    <t>Kauhava</t>
  </si>
  <si>
    <t>Kaunas International Airport</t>
  </si>
  <si>
    <t>LT</t>
  </si>
  <si>
    <t>LT-KU</t>
  </si>
  <si>
    <t>Kaunas</t>
  </si>
  <si>
    <t>UWKD</t>
  </si>
  <si>
    <t>Kazan International Airport</t>
  </si>
  <si>
    <t>Kazan</t>
  </si>
  <si>
    <t>Borisoglebskoye Airport</t>
  </si>
  <si>
    <t>ID-0277</t>
  </si>
  <si>
    <t>Dhoho International Airport</t>
  </si>
  <si>
    <t>ID-JI</t>
  </si>
  <si>
    <t>Kediri</t>
  </si>
  <si>
    <t>Ã„mari Air Base</t>
  </si>
  <si>
    <t>EE-37</t>
  </si>
  <si>
    <t>Keila</t>
  </si>
  <si>
    <t>Kelsey Airport</t>
  </si>
  <si>
    <t>Kelsey</t>
  </si>
  <si>
    <t>Kemerovo Airport</t>
  </si>
  <si>
    <t>RU-KEM</t>
  </si>
  <si>
    <t>Kemerovo</t>
  </si>
  <si>
    <t>Kemi-Tornio Airport</t>
  </si>
  <si>
    <t>Kemi / Tornio</t>
  </si>
  <si>
    <t>Kenai Municipal Airport</t>
  </si>
  <si>
    <t>Kenai</t>
  </si>
  <si>
    <t>Keperveem Airport</t>
  </si>
  <si>
    <t>Keperveem</t>
  </si>
  <si>
    <t>Kerikeri Airport</t>
  </si>
  <si>
    <t>Kerikeri</t>
  </si>
  <si>
    <t>Ketchikan International Airport</t>
  </si>
  <si>
    <t>Ketchikan</t>
  </si>
  <si>
    <t>Key Lake Airport</t>
  </si>
  <si>
    <t>CA-SK</t>
  </si>
  <si>
    <t>Key Lake</t>
  </si>
  <si>
    <t>Khanty Mansiysk Airport</t>
  </si>
  <si>
    <t>RU-KHM</t>
  </si>
  <si>
    <t>Khanty-Mansiysk</t>
  </si>
  <si>
    <t>HSSK</t>
  </si>
  <si>
    <t>Khartoum International Airport</t>
  </si>
  <si>
    <t>SD</t>
  </si>
  <si>
    <t>SD-03</t>
  </si>
  <si>
    <t>Khartoum</t>
  </si>
  <si>
    <t>Moma Airport</t>
  </si>
  <si>
    <t>Khonuu</t>
  </si>
  <si>
    <t>Bob Baker Memorial Airport</t>
  </si>
  <si>
    <t>Kiana</t>
  </si>
  <si>
    <t>Oxford (Kidlington) Airport</t>
  </si>
  <si>
    <t>Kidlington</t>
  </si>
  <si>
    <t>Kiel-Holtenau Airport</t>
  </si>
  <si>
    <t>Kiel</t>
  </si>
  <si>
    <t>HRYR</t>
  </si>
  <si>
    <t>Kigali International Airport</t>
  </si>
  <si>
    <t>RW</t>
  </si>
  <si>
    <t>RW-01</t>
  </si>
  <si>
    <t>Kigali</t>
  </si>
  <si>
    <t>Kerry Airport</t>
  </si>
  <si>
    <t>IE-KY</t>
  </si>
  <si>
    <t>Killarney</t>
  </si>
  <si>
    <t>Bobrovka Air Base</t>
  </si>
  <si>
    <t>RU-SAM</t>
  </si>
  <si>
    <t>Kinel</t>
  </si>
  <si>
    <t>King Salmon Airport</t>
  </si>
  <si>
    <t>King Salmon</t>
  </si>
  <si>
    <t>RAF Marham</t>
  </si>
  <si>
    <t>King's Lynn, Norfolk</t>
  </si>
  <si>
    <t>MKJP</t>
  </si>
  <si>
    <t>Norman Manley International Airport</t>
  </si>
  <si>
    <t>JM</t>
  </si>
  <si>
    <t>JM-01</t>
  </si>
  <si>
    <t>Kingston</t>
  </si>
  <si>
    <t>FZAA</t>
  </si>
  <si>
    <t>Ndjili International Airport</t>
  </si>
  <si>
    <t>CD</t>
  </si>
  <si>
    <t>CD-KN</t>
  </si>
  <si>
    <t>Kinshasa</t>
  </si>
  <si>
    <t>Fedotovo Naval Air Base</t>
  </si>
  <si>
    <t>Kipelovo</t>
  </si>
  <si>
    <t>Kirkenes Airport, HÃ¸ybuktmoen</t>
  </si>
  <si>
    <t>Kirkenes</t>
  </si>
  <si>
    <t>Pobedilovo Airport</t>
  </si>
  <si>
    <t>RU-KIR</t>
  </si>
  <si>
    <t>Kirov</t>
  </si>
  <si>
    <t>Shaykovka Air Base</t>
  </si>
  <si>
    <t>Kiruna Airport</t>
  </si>
  <si>
    <t>Kiruna</t>
  </si>
  <si>
    <t>Kitee Airport</t>
  </si>
  <si>
    <t>Kitee</t>
  </si>
  <si>
    <t>KittilÃ¤ Airport</t>
  </si>
  <si>
    <t>Kittila</t>
  </si>
  <si>
    <t>Kristiansand Airport, Kjevik</t>
  </si>
  <si>
    <t>NO-42</t>
  </si>
  <si>
    <t>Kjevik</t>
  </si>
  <si>
    <t>Klawock Airport</t>
  </si>
  <si>
    <t>Klawock</t>
  </si>
  <si>
    <t>VOCI</t>
  </si>
  <si>
    <t>Cochin International Airport</t>
  </si>
  <si>
    <t>IN-KL</t>
  </si>
  <si>
    <t>Kochi</t>
  </si>
  <si>
    <t>Kodiak Airport</t>
  </si>
  <si>
    <t>Kodiak</t>
  </si>
  <si>
    <t>Kogalym International Airport</t>
  </si>
  <si>
    <t>Kogalym</t>
  </si>
  <si>
    <t>Kokkola-Pietarsaari Airport</t>
  </si>
  <si>
    <t>FI-07</t>
  </si>
  <si>
    <t>Kokkola / Kruunupyy</t>
  </si>
  <si>
    <t>Kokshetau Airport</t>
  </si>
  <si>
    <t>KZ-AKM</t>
  </si>
  <si>
    <t>Kokshetau</t>
  </si>
  <si>
    <t>Kolding Vamdrup Airfield</t>
  </si>
  <si>
    <t>Kolding / Vamdrup</t>
  </si>
  <si>
    <t>VECC</t>
  </si>
  <si>
    <t>Netaji Subhash Chandra Bose International Airport</t>
  </si>
  <si>
    <t>IN-WB</t>
  </si>
  <si>
    <t>Kolkata</t>
  </si>
  <si>
    <t>Kostanay West Airport</t>
  </si>
  <si>
    <t>KZ-KUS</t>
  </si>
  <si>
    <t>Kostanay</t>
  </si>
  <si>
    <t>Kostroma Sokerkino Airport</t>
  </si>
  <si>
    <t>RU-KOS</t>
  </si>
  <si>
    <t>Kostroma</t>
  </si>
  <si>
    <t>Kotlas Airport</t>
  </si>
  <si>
    <t>Kotlas</t>
  </si>
  <si>
    <t>Ralph Wien Memorial Airport</t>
  </si>
  <si>
    <t>Kotzebue</t>
  </si>
  <si>
    <t>TNCB</t>
  </si>
  <si>
    <t>Flamingo International Airport</t>
  </si>
  <si>
    <t>BQ</t>
  </si>
  <si>
    <t>BQ-U-A</t>
  </si>
  <si>
    <t>Kralendijk, Bonaire</t>
  </si>
  <si>
    <t>UNKL</t>
  </si>
  <si>
    <t>Krasnoyarsk International Airport</t>
  </si>
  <si>
    <t>Krasnoyarsk</t>
  </si>
  <si>
    <t>Krasnoyarsk Cheremshanka Airport</t>
  </si>
  <si>
    <t>Kristianstad Airport</t>
  </si>
  <si>
    <t>SE-M</t>
  </si>
  <si>
    <t>Kristianstad</t>
  </si>
  <si>
    <t>Kubinka Air Base</t>
  </si>
  <si>
    <t>RU-MOS</t>
  </si>
  <si>
    <t>Kubinka</t>
  </si>
  <si>
    <t>Kulusuk Airport</t>
  </si>
  <si>
    <t>GL-SE</t>
  </si>
  <si>
    <t>Kulusuk</t>
  </si>
  <si>
    <t>ZPPP</t>
  </si>
  <si>
    <t>Kunming Changshui International Airport</t>
  </si>
  <si>
    <t>CN-53</t>
  </si>
  <si>
    <t>Kunming</t>
  </si>
  <si>
    <t>Kuopio Airport</t>
  </si>
  <si>
    <t>FI-15</t>
  </si>
  <si>
    <t>Kuopio / Siilinjarvi</t>
  </si>
  <si>
    <t>Kuressaare Airport</t>
  </si>
  <si>
    <t>EE-74</t>
  </si>
  <si>
    <t>Kuressaare</t>
  </si>
  <si>
    <t>Kurgan Airport</t>
  </si>
  <si>
    <t>RU-KGN</t>
  </si>
  <si>
    <t>Kurgan</t>
  </si>
  <si>
    <t>Kursk East Airport</t>
  </si>
  <si>
    <t>RU-KRS</t>
  </si>
  <si>
    <t>Kursk</t>
  </si>
  <si>
    <t>Kuujjuaq Airport</t>
  </si>
  <si>
    <t>CA-QC</t>
  </si>
  <si>
    <t>Kuujjuaq</t>
  </si>
  <si>
    <t>Kuujjuarapik Airport</t>
  </si>
  <si>
    <t>Kuujjuarapik</t>
  </si>
  <si>
    <t>Kuusamo Airport</t>
  </si>
  <si>
    <t>FI-14</t>
  </si>
  <si>
    <t>Kuusamo</t>
  </si>
  <si>
    <t>OKBK</t>
  </si>
  <si>
    <t>Kuwait International Airport</t>
  </si>
  <si>
    <t>KW</t>
  </si>
  <si>
    <t>KW-FA</t>
  </si>
  <si>
    <t>Kuwait City</t>
  </si>
  <si>
    <t>Kristiansund Airport, Kvernberget</t>
  </si>
  <si>
    <t>Kvernberget</t>
  </si>
  <si>
    <t>Kyzyl-Syr Airport</t>
  </si>
  <si>
    <t>Kyzyl-Syr</t>
  </si>
  <si>
    <t>La Grande RiviÃ¨re Airport</t>
  </si>
  <si>
    <t>La Grande-4 Airport</t>
  </si>
  <si>
    <t>La Grande-4</t>
  </si>
  <si>
    <t>La Plata Airport</t>
  </si>
  <si>
    <t>La Plata</t>
  </si>
  <si>
    <t>La Ronge Airport</t>
  </si>
  <si>
    <t>La Ronge</t>
  </si>
  <si>
    <t>LÃ¼beck Blankensee Airport</t>
  </si>
  <si>
    <t>DNMM</t>
  </si>
  <si>
    <t>Murtala Muhammed International Airport</t>
  </si>
  <si>
    <t>NG-LA</t>
  </si>
  <si>
    <t>Lagos</t>
  </si>
  <si>
    <t>OPLA</t>
  </si>
  <si>
    <t>Allama Iqbal International Airport</t>
  </si>
  <si>
    <t>Lahore</t>
  </si>
  <si>
    <t>Lakselv Airport, Banak</t>
  </si>
  <si>
    <t>Lakselv</t>
  </si>
  <si>
    <t>Langebaanweg Airport</t>
  </si>
  <si>
    <t>Langebaanweg</t>
  </si>
  <si>
    <t>ZLLL</t>
  </si>
  <si>
    <t>Lanzhou Zhongchuan International Airport</t>
  </si>
  <si>
    <t>CN-62</t>
  </si>
  <si>
    <t>Lanzhou (Yongdeng)</t>
  </si>
  <si>
    <t>Lappeenranta Airport</t>
  </si>
  <si>
    <t>FI-02</t>
  </si>
  <si>
    <t>Lappeenranta</t>
  </si>
  <si>
    <t>RPVM</t>
  </si>
  <si>
    <t>Mactan Cebu International Airport</t>
  </si>
  <si>
    <t>PH-CEB</t>
  </si>
  <si>
    <t>Lapu-Lapu City</t>
  </si>
  <si>
    <t>Avalon Airport</t>
  </si>
  <si>
    <t>Lara</t>
  </si>
  <si>
    <t>LCLK</t>
  </si>
  <si>
    <t>Larnaca International Airport</t>
  </si>
  <si>
    <t>CY</t>
  </si>
  <si>
    <t>CY-04</t>
  </si>
  <si>
    <t>Larnaca</t>
  </si>
  <si>
    <t>Las Heras Airport</t>
  </si>
  <si>
    <t>Las Heras</t>
  </si>
  <si>
    <t>KLAS</t>
  </si>
  <si>
    <t>Harry Reid International Airport</t>
  </si>
  <si>
    <t>US-NV</t>
  </si>
  <si>
    <t>Las Vegas</t>
  </si>
  <si>
    <t>Launceston Airport</t>
  </si>
  <si>
    <t>Launceston</t>
  </si>
  <si>
    <t>Leaf Rapids Airport</t>
  </si>
  <si>
    <t>Leaf Rapids</t>
  </si>
  <si>
    <t>Leczyca Military Air Base</t>
  </si>
  <si>
    <t>PL-LD</t>
  </si>
  <si>
    <t>Leczyca</t>
  </si>
  <si>
    <t>Leeds Bradford Airport</t>
  </si>
  <si>
    <t>Leeds</t>
  </si>
  <si>
    <t>RAF Leeming Air Base</t>
  </si>
  <si>
    <t>Leeming</t>
  </si>
  <si>
    <t>Leeuwarden Air Base</t>
  </si>
  <si>
    <t>NL-FR</t>
  </si>
  <si>
    <t>Leeuwarden</t>
  </si>
  <si>
    <t>Stord Airport, SÃ¸rstokken</t>
  </si>
  <si>
    <t>Leirvik</t>
  </si>
  <si>
    <t>Weston Airfield</t>
  </si>
  <si>
    <t>IE-KE</t>
  </si>
  <si>
    <t>Leixlip</t>
  </si>
  <si>
    <t>Leknes Airport</t>
  </si>
  <si>
    <t>Leknes</t>
  </si>
  <si>
    <t>Lelystad Airport</t>
  </si>
  <si>
    <t>NL-FL</t>
  </si>
  <si>
    <t>Lelystad</t>
  </si>
  <si>
    <t>Lensk Airport</t>
  </si>
  <si>
    <t>Lensk</t>
  </si>
  <si>
    <t>Sumburgh Airport</t>
  </si>
  <si>
    <t>Lerwick</t>
  </si>
  <si>
    <t>Leuchars Station Airfield</t>
  </si>
  <si>
    <t>Leuchars, Fife</t>
  </si>
  <si>
    <t>MRLB</t>
  </si>
  <si>
    <t>Guanacaste Airport</t>
  </si>
  <si>
    <t>CR</t>
  </si>
  <si>
    <t>CR-G</t>
  </si>
  <si>
    <t>Liberia</t>
  </si>
  <si>
    <t>LiepÄja International Airport</t>
  </si>
  <si>
    <t>LV-112</t>
  </si>
  <si>
    <t>SPIM</t>
  </si>
  <si>
    <t>Jorge ChÃ¡vez International Airport</t>
  </si>
  <si>
    <t>PE-LIM</t>
  </si>
  <si>
    <t>Lima</t>
  </si>
  <si>
    <t>RU-0016</t>
  </si>
  <si>
    <t>Lipetsk Air Base</t>
  </si>
  <si>
    <t>RU-LIP</t>
  </si>
  <si>
    <t>Lipetsk</t>
  </si>
  <si>
    <t>Lipetsk Airport</t>
  </si>
  <si>
    <t>LPPT</t>
  </si>
  <si>
    <t>Humberto Delgado Airport (Lisbon Portela Airport)</t>
  </si>
  <si>
    <t>PT-11</t>
  </si>
  <si>
    <t>Lisbon</t>
  </si>
  <si>
    <t>Liverpool John Lennon Airport</t>
  </si>
  <si>
    <t>Liverpool</t>
  </si>
  <si>
    <t>Ljungbyhed Airfield</t>
  </si>
  <si>
    <t>Ljungbyhed</t>
  </si>
  <si>
    <t>Lloydminster Airport</t>
  </si>
  <si>
    <t>Lloydminster</t>
  </si>
  <si>
    <t>Lolland Falster Maribo Airport</t>
  </si>
  <si>
    <t>Lolland Falster / Maribo</t>
  </si>
  <si>
    <t>EGLL</t>
  </si>
  <si>
    <t>London Heathrow Airport</t>
  </si>
  <si>
    <t>London</t>
  </si>
  <si>
    <t>EGSS</t>
  </si>
  <si>
    <t>London Stansted Airport</t>
  </si>
  <si>
    <t>Svalbard Airport, Longyear</t>
  </si>
  <si>
    <t>NO-21</t>
  </si>
  <si>
    <t>Longyearbyen</t>
  </si>
  <si>
    <t>KLAX</t>
  </si>
  <si>
    <t>Los Angeles International Airport</t>
  </si>
  <si>
    <t>Los Angeles</t>
  </si>
  <si>
    <t>RAF Lossiemouth</t>
  </si>
  <si>
    <t>Lossiemouth</t>
  </si>
  <si>
    <t>KSDF</t>
  </si>
  <si>
    <t>Louisville Muhammad Ali International Airport</t>
  </si>
  <si>
    <t>Louisville</t>
  </si>
  <si>
    <t>FNLU</t>
  </si>
  <si>
    <t>Quatro de Fevereiro International Airport</t>
  </si>
  <si>
    <t>AO</t>
  </si>
  <si>
    <t>AO-LUA</t>
  </si>
  <si>
    <t>Luanda</t>
  </si>
  <si>
    <t>Tretyakovo Airport</t>
  </si>
  <si>
    <t>Lukhovitsy</t>
  </si>
  <si>
    <t>LuleÃ¥ Airport</t>
  </si>
  <si>
    <t>Lulea</t>
  </si>
  <si>
    <t>FLLS</t>
  </si>
  <si>
    <t>Kenneth Kaunda International Airport</t>
  </si>
  <si>
    <t>ZM</t>
  </si>
  <si>
    <t>ZM-09</t>
  </si>
  <si>
    <t>Lusaka</t>
  </si>
  <si>
    <t>EGGW</t>
  </si>
  <si>
    <t>London Luton Airport</t>
  </si>
  <si>
    <t>Luton, Bedfordshire</t>
  </si>
  <si>
    <t>ELLX</t>
  </si>
  <si>
    <t>Luxembourg-Findel International Airport</t>
  </si>
  <si>
    <t>LU</t>
  </si>
  <si>
    <t>LU-L</t>
  </si>
  <si>
    <t>Luxembourg</t>
  </si>
  <si>
    <t>UKLL</t>
  </si>
  <si>
    <t>Lviv International Airport</t>
  </si>
  <si>
    <t>UA-46</t>
  </si>
  <si>
    <t>Lviv</t>
  </si>
  <si>
    <t>Lycksele Airport</t>
  </si>
  <si>
    <t>SE-AC</t>
  </si>
  <si>
    <t>Lycksele</t>
  </si>
  <si>
    <t>Lynn Lake Airport</t>
  </si>
  <si>
    <t>Lynn Lake</t>
  </si>
  <si>
    <t>LFLL</t>
  </si>
  <si>
    <t>Lyon Saint-ExupÃ©ry Airport</t>
  </si>
  <si>
    <t>FR-ARA</t>
  </si>
  <si>
    <t>Lyon</t>
  </si>
  <si>
    <t>Mackenzie Airport</t>
  </si>
  <si>
    <t>Mackenzie</t>
  </si>
  <si>
    <t>LEMD</t>
  </si>
  <si>
    <t>Adolfo SuÃ¡rez Madridâ€“Barajas Airport</t>
  </si>
  <si>
    <t>ES-MD</t>
  </si>
  <si>
    <t>Madrid</t>
  </si>
  <si>
    <t>Sokol Airport</t>
  </si>
  <si>
    <t>Magadan</t>
  </si>
  <si>
    <t>Magadan-13 Airport</t>
  </si>
  <si>
    <t>Magan Airport</t>
  </si>
  <si>
    <t>Magan</t>
  </si>
  <si>
    <t>Magnitogorsk International Airport</t>
  </si>
  <si>
    <t>RU-BA</t>
  </si>
  <si>
    <t>Magnitogorsk</t>
  </si>
  <si>
    <t>FSIA</t>
  </si>
  <si>
    <t>Seychelles International Airport</t>
  </si>
  <si>
    <t>SC</t>
  </si>
  <si>
    <t>SC-20</t>
  </si>
  <si>
    <t>Mahe Island</t>
  </si>
  <si>
    <t>LEMG</t>
  </si>
  <si>
    <t>MÃ¡laga-Costa del Sol Airport</t>
  </si>
  <si>
    <t>ES-AN</t>
  </si>
  <si>
    <t>Malaga</t>
  </si>
  <si>
    <t>Comodoro D.R. SalomÃ³n Airport</t>
  </si>
  <si>
    <t>AR-M</t>
  </si>
  <si>
    <t>Malargue</t>
  </si>
  <si>
    <t>22nd Air Base</t>
  </si>
  <si>
    <t>Malbork</t>
  </si>
  <si>
    <t>Bardufoss Airport</t>
  </si>
  <si>
    <t>Malselv</t>
  </si>
  <si>
    <t>Scandinavian Mountains Airport</t>
  </si>
  <si>
    <t>OBBI</t>
  </si>
  <si>
    <t>Bahrain International Airport</t>
  </si>
  <si>
    <t>BH</t>
  </si>
  <si>
    <t>BH-15</t>
  </si>
  <si>
    <t>Manama</t>
  </si>
  <si>
    <t>SBEG</t>
  </si>
  <si>
    <t>Eduardo Gomes International Airport</t>
  </si>
  <si>
    <t>BR-AM</t>
  </si>
  <si>
    <t>Manaus</t>
  </si>
  <si>
    <t>EGCC</t>
  </si>
  <si>
    <t>Manchester Airport</t>
  </si>
  <si>
    <t>Manchester</t>
  </si>
  <si>
    <t>VYMD</t>
  </si>
  <si>
    <t>Mandalay International Airport</t>
  </si>
  <si>
    <t>MM</t>
  </si>
  <si>
    <t>MM-04</t>
  </si>
  <si>
    <t>Mandalay</t>
  </si>
  <si>
    <t>RPLL</t>
  </si>
  <si>
    <t>Ninoy Aquino International Airport</t>
  </si>
  <si>
    <t>PH-00</t>
  </si>
  <si>
    <t>Manila</t>
  </si>
  <si>
    <t>Ardmore Airport</t>
  </si>
  <si>
    <t>Manurewa</t>
  </si>
  <si>
    <t>FQMA</t>
  </si>
  <si>
    <t>Maputo Airport</t>
  </si>
  <si>
    <t>MZ</t>
  </si>
  <si>
    <t>MZ-MPM</t>
  </si>
  <si>
    <t>Maputo</t>
  </si>
  <si>
    <t>Ãstor Piazzola International Airport</t>
  </si>
  <si>
    <t>Mar del Plata</t>
  </si>
  <si>
    <t>Margate Airport</t>
  </si>
  <si>
    <t>Margate</t>
  </si>
  <si>
    <t>Mariehamn Airport</t>
  </si>
  <si>
    <t>FI-01</t>
  </si>
  <si>
    <t>Mariehamn</t>
  </si>
  <si>
    <t>SGME</t>
  </si>
  <si>
    <t>Aeropuerto Internacional Dr. Luis Maria ArgaÃ±a</t>
  </si>
  <si>
    <t>PY-19</t>
  </si>
  <si>
    <t>Mariscal Estigarribia</t>
  </si>
  <si>
    <t>LFML</t>
  </si>
  <si>
    <t>Marseille Provence Airport</t>
  </si>
  <si>
    <t>FR-PAC</t>
  </si>
  <si>
    <t>Marseille</t>
  </si>
  <si>
    <t>OIMM</t>
  </si>
  <si>
    <t>Mashhad International Airport</t>
  </si>
  <si>
    <t>IR</t>
  </si>
  <si>
    <t>IR-09</t>
  </si>
  <si>
    <t>Mashhad</t>
  </si>
  <si>
    <t>Masset Airport</t>
  </si>
  <si>
    <t>Masset</t>
  </si>
  <si>
    <t>Hood Airport</t>
  </si>
  <si>
    <t>NZ-WGN</t>
  </si>
  <si>
    <t>Masterton</t>
  </si>
  <si>
    <t>MUVR</t>
  </si>
  <si>
    <t>Juan Gualberto Gomez International Airport</t>
  </si>
  <si>
    <t>CU-04</t>
  </si>
  <si>
    <t>Matanzas</t>
  </si>
  <si>
    <t>SOCA</t>
  </si>
  <si>
    <t>Cayenne â€“ FÃ©lix EbouÃ© Airport</t>
  </si>
  <si>
    <t>GF</t>
  </si>
  <si>
    <t>GF-CY</t>
  </si>
  <si>
    <t>Matoury</t>
  </si>
  <si>
    <t>VCRI</t>
  </si>
  <si>
    <t>Mattala Rajapaksa International Airport</t>
  </si>
  <si>
    <t>LK-3</t>
  </si>
  <si>
    <t>Mattala</t>
  </si>
  <si>
    <t>Mayo Airport</t>
  </si>
  <si>
    <t>Mayo</t>
  </si>
  <si>
    <t>MMMZ</t>
  </si>
  <si>
    <t>General Rafael Buelna International Airport</t>
  </si>
  <si>
    <t>MX-SIN</t>
  </si>
  <si>
    <t>Mazatlan</t>
  </si>
  <si>
    <t>McGrath Airport</t>
  </si>
  <si>
    <t>McGrath</t>
  </si>
  <si>
    <t>Williams Field Skiway</t>
  </si>
  <si>
    <t>McMurdo Station</t>
  </si>
  <si>
    <t>Meadow Lake Airport</t>
  </si>
  <si>
    <t>Meadow Lake</t>
  </si>
  <si>
    <t>WIMM</t>
  </si>
  <si>
    <t>Kualanamu International Airport</t>
  </si>
  <si>
    <t>ID-SU</t>
  </si>
  <si>
    <t>Medan</t>
  </si>
  <si>
    <t>OEMA</t>
  </si>
  <si>
    <t>Prince Mohammad Bin Abdulaziz Airport</t>
  </si>
  <si>
    <t>SA-03</t>
  </si>
  <si>
    <t>Medina</t>
  </si>
  <si>
    <t>Mehamn Airport</t>
  </si>
  <si>
    <t>Mehamn</t>
  </si>
  <si>
    <t>Mekoryuk Airport</t>
  </si>
  <si>
    <t>Mekoryuk</t>
  </si>
  <si>
    <t>YMML</t>
  </si>
  <si>
    <t>Melbourne International Airport</t>
  </si>
  <si>
    <t>Melbourne</t>
  </si>
  <si>
    <t>Melbourne Moorabbin Airport</t>
  </si>
  <si>
    <t>KMEM</t>
  </si>
  <si>
    <t>Memphis International Airport</t>
  </si>
  <si>
    <t>US-TN</t>
  </si>
  <si>
    <t>Memphis</t>
  </si>
  <si>
    <t>El Plumerillo Airport</t>
  </si>
  <si>
    <t>Mendoza</t>
  </si>
  <si>
    <t>Merimbula Airport</t>
  </si>
  <si>
    <t>Merimbula</t>
  </si>
  <si>
    <t>Annette Island Airport</t>
  </si>
  <si>
    <t>Metlakatla</t>
  </si>
  <si>
    <t>MMSF</t>
  </si>
  <si>
    <t>Aeropuerto Internacional San Felipe</t>
  </si>
  <si>
    <t>Mexicali</t>
  </si>
  <si>
    <t>MMSM</t>
  </si>
  <si>
    <t>Aeropuerto Internacional General Felipe Ãngeles</t>
  </si>
  <si>
    <t>MX-MEX</t>
  </si>
  <si>
    <t>Mexico City</t>
  </si>
  <si>
    <t>KMIA</t>
  </si>
  <si>
    <t>Miami International Airport</t>
  </si>
  <si>
    <t>Miami</t>
  </si>
  <si>
    <t>Michurinsk Air Base</t>
  </si>
  <si>
    <t>RU-TAM</t>
  </si>
  <si>
    <t>Michurinsk</t>
  </si>
  <si>
    <t>Mikkeli Airport</t>
  </si>
  <si>
    <t>FI-04</t>
  </si>
  <si>
    <t>Mikkeli</t>
  </si>
  <si>
    <t>Mildura Airport</t>
  </si>
  <si>
    <t>Mildura</t>
  </si>
  <si>
    <t>KMKE</t>
  </si>
  <si>
    <t>General Mitchell International Airport</t>
  </si>
  <si>
    <t>US-WI</t>
  </si>
  <si>
    <t>Milwaukee</t>
  </si>
  <si>
    <t>KMSP</t>
  </si>
  <si>
    <t>Minneapolisâ€“Saint Paul International Airport / Woldâ€“Chamberlain Field</t>
  </si>
  <si>
    <t>US-MN</t>
  </si>
  <si>
    <t>Minneapolis</t>
  </si>
  <si>
    <t>UMMS</t>
  </si>
  <si>
    <t>Minsk National Airport</t>
  </si>
  <si>
    <t>BY-MI</t>
  </si>
  <si>
    <t>Minsk</t>
  </si>
  <si>
    <t>Mirny Airport</t>
  </si>
  <si>
    <t>Mo i Rana Airport, RÃ¸ssvoll</t>
  </si>
  <si>
    <t>Mo i Rana</t>
  </si>
  <si>
    <t>Mogilev Airport</t>
  </si>
  <si>
    <t>Mogilev</t>
  </si>
  <si>
    <t>Mohe Gulian Airport</t>
  </si>
  <si>
    <t>Mohe</t>
  </si>
  <si>
    <t>HKMO</t>
  </si>
  <si>
    <t>Moi International Airport</t>
  </si>
  <si>
    <t>KE</t>
  </si>
  <si>
    <t>KE-300</t>
  </si>
  <si>
    <t>Mombasa</t>
  </si>
  <si>
    <t>GLRB</t>
  </si>
  <si>
    <t>Roberts International Airport</t>
  </si>
  <si>
    <t>LR</t>
  </si>
  <si>
    <t>LR-MG</t>
  </si>
  <si>
    <t>Monrovia</t>
  </si>
  <si>
    <t>Monte Caseros Airport</t>
  </si>
  <si>
    <t>AR-W</t>
  </si>
  <si>
    <t>Monte Caseros</t>
  </si>
  <si>
    <t>MMMY</t>
  </si>
  <si>
    <t>Monterrey International Airport</t>
  </si>
  <si>
    <t>MX-NLE</t>
  </si>
  <si>
    <t>Monterrey</t>
  </si>
  <si>
    <t>Ãngel S. Adami International Airport</t>
  </si>
  <si>
    <t>UY-MO</t>
  </si>
  <si>
    <t>Montevideo</t>
  </si>
  <si>
    <t>CYUL</t>
  </si>
  <si>
    <t>Montreal / Pierre Elliott Trudeau International Airport</t>
  </si>
  <si>
    <t>Montreal</t>
  </si>
  <si>
    <t>IN-0277</t>
  </si>
  <si>
    <t>Manohar International Airport</t>
  </si>
  <si>
    <t>IN-GA</t>
  </si>
  <si>
    <t>Mopa</t>
  </si>
  <si>
    <t>Mora Airport</t>
  </si>
  <si>
    <t>Mora</t>
  </si>
  <si>
    <t>Moruya Airport</t>
  </si>
  <si>
    <t>Moruya</t>
  </si>
  <si>
    <t>Latrobe Valley Airport</t>
  </si>
  <si>
    <t>Morwell</t>
  </si>
  <si>
    <t>UUBW</t>
  </si>
  <si>
    <t>Zhukovsky International Airport</t>
  </si>
  <si>
    <t>Moscow</t>
  </si>
  <si>
    <t>UUDD</t>
  </si>
  <si>
    <t>Domodedovo International Airport</t>
  </si>
  <si>
    <t>UUEE</t>
  </si>
  <si>
    <t>Sheremetyevo International Airport</t>
  </si>
  <si>
    <t>UUWW</t>
  </si>
  <si>
    <t>Vnukovo International Airport</t>
  </si>
  <si>
    <t>RU-MOW</t>
  </si>
  <si>
    <t>Chkalovskiy Air Base</t>
  </si>
  <si>
    <t>Myachkovo Airfield</t>
  </si>
  <si>
    <t>Ostafyevo International Airport</t>
  </si>
  <si>
    <t>MosjÃ¸en Airport, KjÃ¦rstad</t>
  </si>
  <si>
    <t>Mosjaen</t>
  </si>
  <si>
    <t>Mount Gambier Airport</t>
  </si>
  <si>
    <t>Mount Gambier</t>
  </si>
  <si>
    <t>Mount Hotham Airport</t>
  </si>
  <si>
    <t>Mount Hotham</t>
  </si>
  <si>
    <t>Mount Pleasant Airport</t>
  </si>
  <si>
    <t>FK</t>
  </si>
  <si>
    <t>FK-U-A</t>
  </si>
  <si>
    <t>Mount Pleasant</t>
  </si>
  <si>
    <t>FDSK</t>
  </si>
  <si>
    <t>King Mswati III International Airport</t>
  </si>
  <si>
    <t>SZ</t>
  </si>
  <si>
    <t>SZ-LU</t>
  </si>
  <si>
    <t>Mpaka</t>
  </si>
  <si>
    <t>K. D. Matanzima Airport</t>
  </si>
  <si>
    <t>Mthatha</t>
  </si>
  <si>
    <t>Mudgee Airport</t>
  </si>
  <si>
    <t>Mudgee</t>
  </si>
  <si>
    <t>VABB</t>
  </si>
  <si>
    <t>Chhatrapati Shivaji International Airport</t>
  </si>
  <si>
    <t>IN-MM</t>
  </si>
  <si>
    <t>Mumbai</t>
  </si>
  <si>
    <t>EDDM</t>
  </si>
  <si>
    <t>Munich Airport</t>
  </si>
  <si>
    <t>DE-BY</t>
  </si>
  <si>
    <t>Munich</t>
  </si>
  <si>
    <t>Nagurskoye</t>
  </si>
  <si>
    <t>Murmansk</t>
  </si>
  <si>
    <t>Murmansk Airport</t>
  </si>
  <si>
    <t>RU-MUR</t>
  </si>
  <si>
    <t>OOMS</t>
  </si>
  <si>
    <t>Muscat International Airport</t>
  </si>
  <si>
    <t>OM-MA</t>
  </si>
  <si>
    <t>Muscat</t>
  </si>
  <si>
    <t>Nadym Airport</t>
  </si>
  <si>
    <t>Nadym</t>
  </si>
  <si>
    <t>ROAH</t>
  </si>
  <si>
    <t>Naha Airport / JASDF Naha Air Base</t>
  </si>
  <si>
    <t>JP-47</t>
  </si>
  <si>
    <t>Naha</t>
  </si>
  <si>
    <t>HKJK</t>
  </si>
  <si>
    <t>Jomo Kenyatta International Airport</t>
  </si>
  <si>
    <t>KE-110</t>
  </si>
  <si>
    <t>Nairobi</t>
  </si>
  <si>
    <t>ZSCN</t>
  </si>
  <si>
    <t>Nanchang Changbei International Airport</t>
  </si>
  <si>
    <t>CN-36</t>
  </si>
  <si>
    <t>Nanchang</t>
  </si>
  <si>
    <t>ZSNJ</t>
  </si>
  <si>
    <t>Nanjing Lukou International Airport</t>
  </si>
  <si>
    <t>CN-32</t>
  </si>
  <si>
    <t>Nanjing</t>
  </si>
  <si>
    <t>ZGNN</t>
  </si>
  <si>
    <t>Nanning Wuxu Airport</t>
  </si>
  <si>
    <t>Nanning (Jiangnan)</t>
  </si>
  <si>
    <t>Hawke's Bay Airport</t>
  </si>
  <si>
    <t>NZ-HKB</t>
  </si>
  <si>
    <t>Napier</t>
  </si>
  <si>
    <t>LIRN</t>
  </si>
  <si>
    <t>Naples International Airport</t>
  </si>
  <si>
    <t>IT-72</t>
  </si>
  <si>
    <t>Napoli</t>
  </si>
  <si>
    <t>RJAA</t>
  </si>
  <si>
    <t>Narita International Airport</t>
  </si>
  <si>
    <t>JP-12</t>
  </si>
  <si>
    <t>Narita</t>
  </si>
  <si>
    <t>Narrabri Airport</t>
  </si>
  <si>
    <t>Narrabri</t>
  </si>
  <si>
    <t>Narrandera Airport</t>
  </si>
  <si>
    <t>Narrandera</t>
  </si>
  <si>
    <t>Narsarsuaq Airport</t>
  </si>
  <si>
    <t>GL-KU</t>
  </si>
  <si>
    <t>Narsarsuaq</t>
  </si>
  <si>
    <t>Naryan Mar Airport</t>
  </si>
  <si>
    <t>Naryan Mar</t>
  </si>
  <si>
    <t>KBNA</t>
  </si>
  <si>
    <t>Nashville International Airport</t>
  </si>
  <si>
    <t>Nashville</t>
  </si>
  <si>
    <t>MYNN</t>
  </si>
  <si>
    <t>Lynden Pindling International Airport</t>
  </si>
  <si>
    <t>BS</t>
  </si>
  <si>
    <t>BS-NP</t>
  </si>
  <si>
    <t>Nassau</t>
  </si>
  <si>
    <t>RJSS</t>
  </si>
  <si>
    <t>Sendai Airport</t>
  </si>
  <si>
    <t>JP-04</t>
  </si>
  <si>
    <t>Natori</t>
  </si>
  <si>
    <t>FTTJ</t>
  </si>
  <si>
    <t>N'Djamena International Airport</t>
  </si>
  <si>
    <t>TD</t>
  </si>
  <si>
    <t>TD-ND</t>
  </si>
  <si>
    <t>N'Djamena</t>
  </si>
  <si>
    <t>Necochea Airport</t>
  </si>
  <si>
    <t>Necochea</t>
  </si>
  <si>
    <t>Nefteyugansk Airport</t>
  </si>
  <si>
    <t>Nefteyugansk</t>
  </si>
  <si>
    <t>Nejanilini Lake Airport</t>
  </si>
  <si>
    <t>Nejanilini Lake</t>
  </si>
  <si>
    <t>Nelson Airport</t>
  </si>
  <si>
    <t>NZ-NSN</t>
  </si>
  <si>
    <t>Nelson</t>
  </si>
  <si>
    <t>Nenana Municipal Airport</t>
  </si>
  <si>
    <t>Nenana</t>
  </si>
  <si>
    <t>Chulman Airport</t>
  </si>
  <si>
    <t>Neryungri</t>
  </si>
  <si>
    <t>Neubrandenburg Airport</t>
  </si>
  <si>
    <t>Neubrandenburg</t>
  </si>
  <si>
    <t>Presidente Peron Airport</t>
  </si>
  <si>
    <t>Neuquen</t>
  </si>
  <si>
    <t>VIDP</t>
  </si>
  <si>
    <t>Indira Gandhi International Airport</t>
  </si>
  <si>
    <t>IN-DL</t>
  </si>
  <si>
    <t>New Delhi</t>
  </si>
  <si>
    <t>KMSY</t>
  </si>
  <si>
    <t>Louis Armstrong New Orleans International Airport</t>
  </si>
  <si>
    <t>US-LA</t>
  </si>
  <si>
    <t>New Orleans</t>
  </si>
  <si>
    <t>New Plymouth Airport</t>
  </si>
  <si>
    <t>NZ-TKI</t>
  </si>
  <si>
    <t>New Plymouth</t>
  </si>
  <si>
    <t>KJFK</t>
  </si>
  <si>
    <t>John F Kennedy International Airport</t>
  </si>
  <si>
    <t>New York</t>
  </si>
  <si>
    <t>KLGA</t>
  </si>
  <si>
    <t>La Guardia Airport</t>
  </si>
  <si>
    <t>KEWR</t>
  </si>
  <si>
    <t>Newark Liberty International Airport</t>
  </si>
  <si>
    <t>US-NJ</t>
  </si>
  <si>
    <t>Newark</t>
  </si>
  <si>
    <t>Newcastle Airport</t>
  </si>
  <si>
    <t>Newcastle</t>
  </si>
  <si>
    <t>DRRN</t>
  </si>
  <si>
    <t>Diori Hamani International Airport</t>
  </si>
  <si>
    <t>NE</t>
  </si>
  <si>
    <t>NE-8</t>
  </si>
  <si>
    <t>Niamey</t>
  </si>
  <si>
    <t>LFMN</t>
  </si>
  <si>
    <t>Nice-CÃ´te d'Azur Airport</t>
  </si>
  <si>
    <t>Nice</t>
  </si>
  <si>
    <t>Nikolayevsk-na-Amure Airport</t>
  </si>
  <si>
    <t>RU-KHA</t>
  </si>
  <si>
    <t>ZSNB</t>
  </si>
  <si>
    <t>Ningbo Lishe International Airport</t>
  </si>
  <si>
    <t>Ningbo</t>
  </si>
  <si>
    <t>Nipawin Airport</t>
  </si>
  <si>
    <t>Nipawin</t>
  </si>
  <si>
    <t>Begishevo Airport</t>
  </si>
  <si>
    <t>Nizhnekamsk</t>
  </si>
  <si>
    <t>Nizhnevartovsk Airport</t>
  </si>
  <si>
    <t>Nizhnevartovsk</t>
  </si>
  <si>
    <t>Sormovo Airfield</t>
  </si>
  <si>
    <t>RU-NIZ</t>
  </si>
  <si>
    <t>Nizhniy Novgorod</t>
  </si>
  <si>
    <t>Nizhny Novgorod Strigino International Airport</t>
  </si>
  <si>
    <t>Nizhny Novgorod</t>
  </si>
  <si>
    <t>Nome Airport</t>
  </si>
  <si>
    <t>Nome</t>
  </si>
  <si>
    <t>KORF</t>
  </si>
  <si>
    <t>Norfolk International Airport</t>
  </si>
  <si>
    <t>Norfolk</t>
  </si>
  <si>
    <t>Norilsk-Alykel Airport</t>
  </si>
  <si>
    <t>Norilsk</t>
  </si>
  <si>
    <t>Norman Wells Airport</t>
  </si>
  <si>
    <t>Norman Wells</t>
  </si>
  <si>
    <t>North Battleford Airport</t>
  </si>
  <si>
    <t>North Battleford</t>
  </si>
  <si>
    <t>Northway Airport</t>
  </si>
  <si>
    <t>Northway</t>
  </si>
  <si>
    <t>Norwich Airport</t>
  </si>
  <si>
    <t>Norwich, Norfolk</t>
  </si>
  <si>
    <t>VMMC</t>
  </si>
  <si>
    <t>Macau International Airport</t>
  </si>
  <si>
    <t>MO</t>
  </si>
  <si>
    <t>MO-CAR</t>
  </si>
  <si>
    <t>Nossa Senhora do Carmo</t>
  </si>
  <si>
    <t>Notodden Airport</t>
  </si>
  <si>
    <t>Notodden</t>
  </si>
  <si>
    <t>Nottingham Airport</t>
  </si>
  <si>
    <t>Nottingham</t>
  </si>
  <si>
    <t>East Midlands Airport</t>
  </si>
  <si>
    <t>GQNO</t>
  </si>
  <si>
    <t>Nouakchottâ€“Oumtounsy International Airport</t>
  </si>
  <si>
    <t>MR</t>
  </si>
  <si>
    <t>MR-NKC</t>
  </si>
  <si>
    <t>Nouakchott</t>
  </si>
  <si>
    <t>Krechevitsy Air Base</t>
  </si>
  <si>
    <t>RU-NGR</t>
  </si>
  <si>
    <t>Novgorod</t>
  </si>
  <si>
    <t>Spichenkovo Airport</t>
  </si>
  <si>
    <t>Novokuznetsk</t>
  </si>
  <si>
    <t>UNNT</t>
  </si>
  <si>
    <t>Novosibirsk Tolmachevo Airport</t>
  </si>
  <si>
    <t>RU-NVS</t>
  </si>
  <si>
    <t>Novosibirsk</t>
  </si>
  <si>
    <t>Yeltsovka Airport</t>
  </si>
  <si>
    <t>Novy Urengoy Airport</t>
  </si>
  <si>
    <t>Novy Urengoy</t>
  </si>
  <si>
    <t>Zielona GÃ³ra-Babimost Airport</t>
  </si>
  <si>
    <t>PL-LB</t>
  </si>
  <si>
    <t>Nowe Kramsko</t>
  </si>
  <si>
    <t>Naval Air Station Nowra - HMAS Albatross</t>
  </si>
  <si>
    <t>Nowra Hill</t>
  </si>
  <si>
    <t>Noyabrsk Airport</t>
  </si>
  <si>
    <t>Noyabrsk</t>
  </si>
  <si>
    <t>Nuiqsut Airport</t>
  </si>
  <si>
    <t>Nuiqsut</t>
  </si>
  <si>
    <t>EDDN</t>
  </si>
  <si>
    <t>Nuremberg Airport</t>
  </si>
  <si>
    <t>Nuremberg</t>
  </si>
  <si>
    <t>Nuuk Airport</t>
  </si>
  <si>
    <t>Nuuk</t>
  </si>
  <si>
    <t>Nyagan Airport</t>
  </si>
  <si>
    <t>Nyagan</t>
  </si>
  <si>
    <t>Kramfors-SollefteÃ¥ HÃ¶ga Kusten Airport</t>
  </si>
  <si>
    <t>Nyland</t>
  </si>
  <si>
    <t>KOAK</t>
  </si>
  <si>
    <t>Metropolitan Oakland International Airport</t>
  </si>
  <si>
    <t>Oakland</t>
  </si>
  <si>
    <t>Odense Airport</t>
  </si>
  <si>
    <t>Odense</t>
  </si>
  <si>
    <t>Okhotsk Airport</t>
  </si>
  <si>
    <t>Okhotsk</t>
  </si>
  <si>
    <t>KOKC</t>
  </si>
  <si>
    <t>Will Rogers World Airport</t>
  </si>
  <si>
    <t>US-OK</t>
  </si>
  <si>
    <t>Oklahoma City</t>
  </si>
  <si>
    <t>Olenya Air Base</t>
  </si>
  <si>
    <t>Olenegorsk</t>
  </si>
  <si>
    <t>Olsztyn-Mazury Airport</t>
  </si>
  <si>
    <t>PL-WN</t>
  </si>
  <si>
    <t>Olsztyn</t>
  </si>
  <si>
    <t>Olyokminsk Airport</t>
  </si>
  <si>
    <t>Olyokminsk</t>
  </si>
  <si>
    <t>KOMA</t>
  </si>
  <si>
    <t>Eppley Airfield</t>
  </si>
  <si>
    <t>US-NE</t>
  </si>
  <si>
    <t>Omaha</t>
  </si>
  <si>
    <t>Omsk Severny Airport</t>
  </si>
  <si>
    <t>RU-OMS</t>
  </si>
  <si>
    <t>Omsk</t>
  </si>
  <si>
    <t>Omsk Central Airport</t>
  </si>
  <si>
    <t>Omsukchan Airport</t>
  </si>
  <si>
    <t>Omsukchan</t>
  </si>
  <si>
    <t>KONT</t>
  </si>
  <si>
    <t>Ontario International Airport</t>
  </si>
  <si>
    <t>Ontario</t>
  </si>
  <si>
    <t>Orange Airport</t>
  </si>
  <si>
    <t>Orange</t>
  </si>
  <si>
    <t>TNCA</t>
  </si>
  <si>
    <t>Queen Beatrix International Airport</t>
  </si>
  <si>
    <t>AW</t>
  </si>
  <si>
    <t>AW-U-A</t>
  </si>
  <si>
    <t>Oranjestad</t>
  </si>
  <si>
    <t>Orenburg Central Airport</t>
  </si>
  <si>
    <t>Orenburg</t>
  </si>
  <si>
    <t>LIME</t>
  </si>
  <si>
    <t>Milan Bergamo Airport / Antonio Locatelli Air Base</t>
  </si>
  <si>
    <t>Orio al Serio (BG)</t>
  </si>
  <si>
    <t>Kirkwall Airport</t>
  </si>
  <si>
    <t>Orkney Islands</t>
  </si>
  <si>
    <t>KMCO</t>
  </si>
  <si>
    <t>Orlando International Airport</t>
  </si>
  <si>
    <t>Orlando</t>
  </si>
  <si>
    <t>KSFB</t>
  </si>
  <si>
    <t>Orlando Sanford International Airport</t>
  </si>
  <si>
    <t>Orsha Airport - Balbasovo Air Base</t>
  </si>
  <si>
    <t>BY-VI</t>
  </si>
  <si>
    <t>Orsha</t>
  </si>
  <si>
    <t>RJBB</t>
  </si>
  <si>
    <t>Kansai International Airport</t>
  </si>
  <si>
    <t>JP-27</t>
  </si>
  <si>
    <t>Osaka</t>
  </si>
  <si>
    <t>RJOO</t>
  </si>
  <si>
    <t>Osaka International Airport</t>
  </si>
  <si>
    <t>ENGM</t>
  </si>
  <si>
    <t>Oslo Airport, Gardermoen</t>
  </si>
  <si>
    <t>NO-30</t>
  </si>
  <si>
    <t>Oslo</t>
  </si>
  <si>
    <t>Moss Airport, Rygge</t>
  </si>
  <si>
    <t>CaÃ±al Bajo Carlos - Hott Siebert Airport</t>
  </si>
  <si>
    <t>Osorno</t>
  </si>
  <si>
    <t>Ostrov Naval Air Base</t>
  </si>
  <si>
    <t>Ostrov</t>
  </si>
  <si>
    <t>LROP</t>
  </si>
  <si>
    <t>Bucharest Henri CoandÄƒ International Airport</t>
  </si>
  <si>
    <t>RO</t>
  </si>
  <si>
    <t>RO-IF</t>
  </si>
  <si>
    <t>Otopeni</t>
  </si>
  <si>
    <t>CYOW</t>
  </si>
  <si>
    <t>Ottawa Macdonald-Cartier International Airport</t>
  </si>
  <si>
    <t>Ottawa</t>
  </si>
  <si>
    <t>Oudtshoorn Airport</t>
  </si>
  <si>
    <t>Oudtshoorn</t>
  </si>
  <si>
    <t>Oulu Airport</t>
  </si>
  <si>
    <t>Oulu / Oulunsalo</t>
  </si>
  <si>
    <t>EGPF</t>
  </si>
  <si>
    <t>Glasgow International Airport</t>
  </si>
  <si>
    <t>Paisley, Renfrewshire</t>
  </si>
  <si>
    <t>Palana Airport</t>
  </si>
  <si>
    <t>RU-KAM</t>
  </si>
  <si>
    <t>Palana</t>
  </si>
  <si>
    <t>Palanga International Airport</t>
  </si>
  <si>
    <t>LT-KL</t>
  </si>
  <si>
    <t>Palanga</t>
  </si>
  <si>
    <t>LICJ</t>
  </si>
  <si>
    <t>Falconeâ€“Borsellino Airport</t>
  </si>
  <si>
    <t>Palermo</t>
  </si>
  <si>
    <t>LEPA</t>
  </si>
  <si>
    <t>Palma de Mallorca Airport</t>
  </si>
  <si>
    <t>Palma de Mallorca</t>
  </si>
  <si>
    <t>Warren "Bud" Woods Palmer Municipal Airport</t>
  </si>
  <si>
    <t>Palmerston North Airport</t>
  </si>
  <si>
    <t>NZ-MWT</t>
  </si>
  <si>
    <t>Palmerston North</t>
  </si>
  <si>
    <t>NTAA</t>
  </si>
  <si>
    <t>Faa'a International Airport</t>
  </si>
  <si>
    <t>PF</t>
  </si>
  <si>
    <t>PF-U-A</t>
  </si>
  <si>
    <t>Papeete</t>
  </si>
  <si>
    <t>General Urquiza Airport</t>
  </si>
  <si>
    <t>Parana</t>
  </si>
  <si>
    <t>LFPO</t>
  </si>
  <si>
    <t>Paris-Orly Airport</t>
  </si>
  <si>
    <t>FR-IDF</t>
  </si>
  <si>
    <t>Paris (Orly, Val-de-Marne)</t>
  </si>
  <si>
    <t>LFPG</t>
  </si>
  <si>
    <t>Charles de Gaulle International Airport</t>
  </si>
  <si>
    <t>Paris (Roissy-en-France, Val-d'Oise)</t>
  </si>
  <si>
    <t>Parkes Airport</t>
  </si>
  <si>
    <t>Parkes</t>
  </si>
  <si>
    <t>Pavlodar Airport</t>
  </si>
  <si>
    <t>KZ-PAV</t>
  </si>
  <si>
    <t>Pavlodar</t>
  </si>
  <si>
    <t>Peace River Airport</t>
  </si>
  <si>
    <t>Peace River</t>
  </si>
  <si>
    <t>Pechora Airport</t>
  </si>
  <si>
    <t>Pechora</t>
  </si>
  <si>
    <t>SGPJ</t>
  </si>
  <si>
    <t>Aeropuerto Internacional Dr. Augusto Roberto Fuster</t>
  </si>
  <si>
    <t>PY-13</t>
  </si>
  <si>
    <t>Pedro Juan Caballero</t>
  </si>
  <si>
    <t>Comodoro Pedro Zanni Airport</t>
  </si>
  <si>
    <t>Pehuajo</t>
  </si>
  <si>
    <t>JoÃ£o SimÃµes Lopes Neto International Airport</t>
  </si>
  <si>
    <t>Pelotas</t>
  </si>
  <si>
    <t>LTFJ</t>
  </si>
  <si>
    <t>Istanbul Sabiha GÃ¶kÃ§en International Airport</t>
  </si>
  <si>
    <t>Pendik, Istanbul</t>
  </si>
  <si>
    <t>Penza Airport</t>
  </si>
  <si>
    <t>RU-PNZ</t>
  </si>
  <si>
    <t>Penza</t>
  </si>
  <si>
    <t>Perito Moreno Airport</t>
  </si>
  <si>
    <t>Perito Moreno</t>
  </si>
  <si>
    <t>Perm International Airport</t>
  </si>
  <si>
    <t>RU-PER</t>
  </si>
  <si>
    <t>Perm</t>
  </si>
  <si>
    <t>YPPH</t>
  </si>
  <si>
    <t>Perth International Airport</t>
  </si>
  <si>
    <t>Perth</t>
  </si>
  <si>
    <t>Perth Jandakot Airport</t>
  </si>
  <si>
    <t>Petersburg James A Johnson Airport</t>
  </si>
  <si>
    <t>Petersburg</t>
  </si>
  <si>
    <t>Petropavl Airport</t>
  </si>
  <si>
    <t>KZ-SEV</t>
  </si>
  <si>
    <t>Petropavl</t>
  </si>
  <si>
    <t>Yelizovo Airport</t>
  </si>
  <si>
    <t>Petropavlovsk-Kamchatsky</t>
  </si>
  <si>
    <t>Petrozavodsk Airport</t>
  </si>
  <si>
    <t>RU-KR</t>
  </si>
  <si>
    <t>Petrozavodsk</t>
  </si>
  <si>
    <t>Peski Airfield</t>
  </si>
  <si>
    <t>KPHL</t>
  </si>
  <si>
    <t>Philadelphia International Airport</t>
  </si>
  <si>
    <t>US-PA</t>
  </si>
  <si>
    <t>Philadelphia</t>
  </si>
  <si>
    <t>VDPP</t>
  </si>
  <si>
    <t>Phnom Penh International Airport</t>
  </si>
  <si>
    <t>KH</t>
  </si>
  <si>
    <t>KH-12</t>
  </si>
  <si>
    <t>Phnom Penh (Pou Senchey)</t>
  </si>
  <si>
    <t>KPHX</t>
  </si>
  <si>
    <t>Phoenix Sky Harbor International Airport</t>
  </si>
  <si>
    <t>US-AZ</t>
  </si>
  <si>
    <t>Phoenix</t>
  </si>
  <si>
    <t>VTSP</t>
  </si>
  <si>
    <t>Phuket International Airport</t>
  </si>
  <si>
    <t>TH-83</t>
  </si>
  <si>
    <t>Phuket</t>
  </si>
  <si>
    <t>Pikwitonei Airport</t>
  </si>
  <si>
    <t>Pikwitonei</t>
  </si>
  <si>
    <t>LIRP</t>
  </si>
  <si>
    <t>Pisa International Airport</t>
  </si>
  <si>
    <t>IT-52</t>
  </si>
  <si>
    <t>Pisa</t>
  </si>
  <si>
    <t>RKJB</t>
  </si>
  <si>
    <t>Muan International Airport</t>
  </si>
  <si>
    <t>KR-46</t>
  </si>
  <si>
    <t>Piseo-ri (Muan)</t>
  </si>
  <si>
    <t>KPIT</t>
  </si>
  <si>
    <t>Pittsburgh International Airport</t>
  </si>
  <si>
    <t>Pittsburgh</t>
  </si>
  <si>
    <t>Pituffik Space Base</t>
  </si>
  <si>
    <t>Pituffik</t>
  </si>
  <si>
    <t>FIMP</t>
  </si>
  <si>
    <t>Sir Seewoosagur Ramgoolam International Airport</t>
  </si>
  <si>
    <t>MU</t>
  </si>
  <si>
    <t>MU-GP</t>
  </si>
  <si>
    <t>Plaine Magnien</t>
  </si>
  <si>
    <t>Platinum Airport</t>
  </si>
  <si>
    <t>Platinum</t>
  </si>
  <si>
    <t>Plettenberg Bay Airport</t>
  </si>
  <si>
    <t>Plettenberg Bay</t>
  </si>
  <si>
    <t>Shatalovo Air Base</t>
  </si>
  <si>
    <t>RU-SMO</t>
  </si>
  <si>
    <t>Pochinok</t>
  </si>
  <si>
    <t>LYPG</t>
  </si>
  <si>
    <t>Podgorica Airport / Podgorica Golubovci Airbase</t>
  </si>
  <si>
    <t>ME</t>
  </si>
  <si>
    <t>ME-16</t>
  </si>
  <si>
    <t>Podgorica</t>
  </si>
  <si>
    <t>Point Lay LRRS Airport</t>
  </si>
  <si>
    <t>Point Lay</t>
  </si>
  <si>
    <t>TFFR</t>
  </si>
  <si>
    <t>Pointe-Ã -Pitre Le Raizet International  Airport</t>
  </si>
  <si>
    <t>GP</t>
  </si>
  <si>
    <t>GP-U-A</t>
  </si>
  <si>
    <t>Pointe-a-Pitre</t>
  </si>
  <si>
    <t>Points North Landing Airport</t>
  </si>
  <si>
    <t>Points North Landing</t>
  </si>
  <si>
    <t>LPPD</t>
  </si>
  <si>
    <t>JoÃ£o Paulo II Airport</t>
  </si>
  <si>
    <t>PT-20</t>
  </si>
  <si>
    <t>Ponta Delgada</t>
  </si>
  <si>
    <t>Pori Airport</t>
  </si>
  <si>
    <t>FI-17</t>
  </si>
  <si>
    <t>Pori</t>
  </si>
  <si>
    <t>Port Clarence Coast Guard Station</t>
  </si>
  <si>
    <t>Port Clarence</t>
  </si>
  <si>
    <t>Islay Airport</t>
  </si>
  <si>
    <t>Port Ellen</t>
  </si>
  <si>
    <t>Port Heiden Airport</t>
  </si>
  <si>
    <t>Port Heiden</t>
  </si>
  <si>
    <t>Port Lincoln Airport</t>
  </si>
  <si>
    <t>Port Lincoln</t>
  </si>
  <si>
    <t>Port Macquarie Airport</t>
  </si>
  <si>
    <t>Port Macquarie</t>
  </si>
  <si>
    <t>AYPY</t>
  </si>
  <si>
    <t>Port Moresby Jacksons International Airport</t>
  </si>
  <si>
    <t>PG</t>
  </si>
  <si>
    <t>PG-NCD</t>
  </si>
  <si>
    <t>Port Moresby</t>
  </si>
  <si>
    <t>Port St Johns Airport</t>
  </si>
  <si>
    <t>Port St Johns</t>
  </si>
  <si>
    <t>NVVV</t>
  </si>
  <si>
    <t>Bauerfield International Airport</t>
  </si>
  <si>
    <t>VU</t>
  </si>
  <si>
    <t>VU-SEE</t>
  </si>
  <si>
    <t>Port Vila</t>
  </si>
  <si>
    <t>MTPP</t>
  </si>
  <si>
    <t>Toussaint Louverture International Airport</t>
  </si>
  <si>
    <t>HT</t>
  </si>
  <si>
    <t>HT-OU</t>
  </si>
  <si>
    <t>Port-au-Prince</t>
  </si>
  <si>
    <t>KPDX</t>
  </si>
  <si>
    <t>Portland International Airport</t>
  </si>
  <si>
    <t>US-OR</t>
  </si>
  <si>
    <t>Portland</t>
  </si>
  <si>
    <t>KPWM</t>
  </si>
  <si>
    <t>Portland International Jetport</t>
  </si>
  <si>
    <t>US-ME</t>
  </si>
  <si>
    <t>LPPR</t>
  </si>
  <si>
    <t>Francisco de SÃ¡ Carneiro Airport</t>
  </si>
  <si>
    <t>PT-13</t>
  </si>
  <si>
    <t>Porto</t>
  </si>
  <si>
    <t>SBPS</t>
  </si>
  <si>
    <t>Porto Seguro Airport</t>
  </si>
  <si>
    <t>BR-BA</t>
  </si>
  <si>
    <t>Porto Seguro</t>
  </si>
  <si>
    <t>Captain Fuentes Martinez Airport</t>
  </si>
  <si>
    <t>CL-MA</t>
  </si>
  <si>
    <t>Porvenir</t>
  </si>
  <si>
    <t>PoznaÅ„-Åawica Airport</t>
  </si>
  <si>
    <t>PL-WP</t>
  </si>
  <si>
    <t>LKPR</t>
  </si>
  <si>
    <t>VÃ¡clav Havel Airport Prague</t>
  </si>
  <si>
    <t>CZ</t>
  </si>
  <si>
    <t>CZ-PR</t>
  </si>
  <si>
    <t>Prague</t>
  </si>
  <si>
    <t>Glasgow Prestwick Airport</t>
  </si>
  <si>
    <t>Prestwick, South Ayrshire</t>
  </si>
  <si>
    <t>Pribylovo Naval Air Base</t>
  </si>
  <si>
    <t>RU-LEN</t>
  </si>
  <si>
    <t>Pribilovo</t>
  </si>
  <si>
    <t>Prince Albert Glass Field</t>
  </si>
  <si>
    <t>Prince Albert</t>
  </si>
  <si>
    <t>Prince George Airport</t>
  </si>
  <si>
    <t>Prince George</t>
  </si>
  <si>
    <t>Prince Rupert Airport</t>
  </si>
  <si>
    <t>Prince Rupert</t>
  </si>
  <si>
    <t>MBPV</t>
  </si>
  <si>
    <t>Providenciales International Airport</t>
  </si>
  <si>
    <t>TC</t>
  </si>
  <si>
    <t>TC-PR</t>
  </si>
  <si>
    <t>Providenciales</t>
  </si>
  <si>
    <t>Pskov Airport</t>
  </si>
  <si>
    <t>Pskov</t>
  </si>
  <si>
    <t>Puerto Deseado Airport</t>
  </si>
  <si>
    <t>Puerto Deseado</t>
  </si>
  <si>
    <t>El Tehuelche Airport</t>
  </si>
  <si>
    <t>Puerto Madryn</t>
  </si>
  <si>
    <t>El Tepual Airport</t>
  </si>
  <si>
    <t>Puerto Montt</t>
  </si>
  <si>
    <t>Lieutenant Julio Gallardo Airport</t>
  </si>
  <si>
    <t>Puerto Natales</t>
  </si>
  <si>
    <t>Santa Cruz Airport</t>
  </si>
  <si>
    <t>Puerto Santa Cruz</t>
  </si>
  <si>
    <t>Guardiamarina ZaÃ±artu Airport</t>
  </si>
  <si>
    <t>Puerto Williams</t>
  </si>
  <si>
    <t>President Carlos IbaÃ±ez del Campo International Airport</t>
  </si>
  <si>
    <t>Punta Arenas</t>
  </si>
  <si>
    <t>MDPC</t>
  </si>
  <si>
    <t>Punta Cana International Airport</t>
  </si>
  <si>
    <t>DO</t>
  </si>
  <si>
    <t>DO-11</t>
  </si>
  <si>
    <t>Punta Cana</t>
  </si>
  <si>
    <t>Capitan Corbeta CA Curbelo International Airport</t>
  </si>
  <si>
    <t>UY-MA</t>
  </si>
  <si>
    <t>Punta del Este</t>
  </si>
  <si>
    <t>Puvirnituq Airport</t>
  </si>
  <si>
    <t>Puvirnituq</t>
  </si>
  <si>
    <t>CYQB</t>
  </si>
  <si>
    <t>Quebec Jean Lesage International Airport</t>
  </si>
  <si>
    <t>Quebec</t>
  </si>
  <si>
    <t>Queenstown International Airport</t>
  </si>
  <si>
    <t>Queenstown</t>
  </si>
  <si>
    <t>Queenstown Airport</t>
  </si>
  <si>
    <t>Quesnel Airport</t>
  </si>
  <si>
    <t>Quesnel</t>
  </si>
  <si>
    <t>SEQM</t>
  </si>
  <si>
    <t>Mariscal Sucre International Airport</t>
  </si>
  <si>
    <t>EC-P</t>
  </si>
  <si>
    <t>Quito</t>
  </si>
  <si>
    <t>RÃ¸rvik Airport, Ryum</t>
  </si>
  <si>
    <t>RÃ¥da Air Base</t>
  </si>
  <si>
    <t>Rainbow Lake Airport</t>
  </si>
  <si>
    <t>Rainbow Lake</t>
  </si>
  <si>
    <t>VAHS</t>
  </si>
  <si>
    <t>Rajkot International Airport</t>
  </si>
  <si>
    <t>IN-GJ</t>
  </si>
  <si>
    <t>Rajkot</t>
  </si>
  <si>
    <t>KRDU</t>
  </si>
  <si>
    <t>Raleigh Durham International Airport</t>
  </si>
  <si>
    <t>Raleigh/Durham</t>
  </si>
  <si>
    <t>La Independencia Airport</t>
  </si>
  <si>
    <t>CL-LI</t>
  </si>
  <si>
    <t>Rancagua</t>
  </si>
  <si>
    <t>Rankin Inlet Airport</t>
  </si>
  <si>
    <t>Rankin Inlet</t>
  </si>
  <si>
    <t>Almirante Marco Andres Zar Airport</t>
  </si>
  <si>
    <t>Rawson</t>
  </si>
  <si>
    <t>KRNO</t>
  </si>
  <si>
    <t>Reno Tahoe International Airport</t>
  </si>
  <si>
    <t>Reno</t>
  </si>
  <si>
    <t>Resolute Bay Airport</t>
  </si>
  <si>
    <t>Resolute Bay</t>
  </si>
  <si>
    <t>BIKF</t>
  </si>
  <si>
    <t>Keflavik International Airport</t>
  </si>
  <si>
    <t>IS-2</t>
  </si>
  <si>
    <t>Reykjavik Airport</t>
  </si>
  <si>
    <t>IS-1</t>
  </si>
  <si>
    <t>Reykjavik</t>
  </si>
  <si>
    <t>KRIC</t>
  </si>
  <si>
    <t>Richmond International Airport</t>
  </si>
  <si>
    <t>Richmond</t>
  </si>
  <si>
    <t>RAAF Base Richmond</t>
  </si>
  <si>
    <t>EVRA</t>
  </si>
  <si>
    <t>Riga International Airport</t>
  </si>
  <si>
    <t>LV-062</t>
  </si>
  <si>
    <t>Riga</t>
  </si>
  <si>
    <t>LATI</t>
  </si>
  <si>
    <t>Tirana International Airport Mother Teresa</t>
  </si>
  <si>
    <t>AL</t>
  </si>
  <si>
    <t>AL-02</t>
  </si>
  <si>
    <t>Rinas</t>
  </si>
  <si>
    <t>Rincon De Los Sauces Airport</t>
  </si>
  <si>
    <t>Rincon de los Sauces</t>
  </si>
  <si>
    <t>Area De Material Airport</t>
  </si>
  <si>
    <t>Rio Cuarto</t>
  </si>
  <si>
    <t>SBGL</t>
  </si>
  <si>
    <t>Rio GaleÃ£o â€“ Tom Jobim International Airport</t>
  </si>
  <si>
    <t>BR-RJ</t>
  </si>
  <si>
    <t>Rio De Janeiro</t>
  </si>
  <si>
    <t>Piloto Civil N. FernÃ¡ndez Airport</t>
  </si>
  <si>
    <t>Rio Gallegos</t>
  </si>
  <si>
    <t>Gobernador RamÃ³n Trejo Noel International Airport</t>
  </si>
  <si>
    <t>AR-V</t>
  </si>
  <si>
    <t>Rio Grande</t>
  </si>
  <si>
    <t>OERK</t>
  </si>
  <si>
    <t>King Khaled International Airport</t>
  </si>
  <si>
    <t>SA-01</t>
  </si>
  <si>
    <t>Riyadh</t>
  </si>
  <si>
    <t>Robertson Airport</t>
  </si>
  <si>
    <t>Robertson</t>
  </si>
  <si>
    <t>LIRF</t>
  </si>
  <si>
    <t>Romeâ€“Fiumicino Leonardo da Vinci International Airport</t>
  </si>
  <si>
    <t>IT-62</t>
  </si>
  <si>
    <t>Rome</t>
  </si>
  <si>
    <t>Ronneby Airport</t>
  </si>
  <si>
    <t>SE-K</t>
  </si>
  <si>
    <t>Ronneby</t>
  </si>
  <si>
    <t>Rosario Islas Malvinas International Airport</t>
  </si>
  <si>
    <t>AR-S</t>
  </si>
  <si>
    <t>Rosario</t>
  </si>
  <si>
    <t>Ross River Airport</t>
  </si>
  <si>
    <t>Ross River</t>
  </si>
  <si>
    <t>Rostock-Laage Airport</t>
  </si>
  <si>
    <t>Rostock</t>
  </si>
  <si>
    <t>URRP</t>
  </si>
  <si>
    <t>Platov International Airport</t>
  </si>
  <si>
    <t>RU-ROS</t>
  </si>
  <si>
    <t>Rostov-on-Don</t>
  </si>
  <si>
    <t>Rotorua Regional Airport</t>
  </si>
  <si>
    <t>NZ-BOP</t>
  </si>
  <si>
    <t>Rotorua</t>
  </si>
  <si>
    <t>Rotterdam The Hague Airport</t>
  </si>
  <si>
    <t>NL-ZH</t>
  </si>
  <si>
    <t>Rotterdam</t>
  </si>
  <si>
    <t>Rovaniemi Airport</t>
  </si>
  <si>
    <t>Rovaniemi</t>
  </si>
  <si>
    <t>Rtishchevo Air Base</t>
  </si>
  <si>
    <t>Rtishchevo</t>
  </si>
  <si>
    <t>Ruby Airport</t>
  </si>
  <si>
    <t>Ruby</t>
  </si>
  <si>
    <t>Dyagilevo Air Base</t>
  </si>
  <si>
    <t>RU-RYA</t>
  </si>
  <si>
    <t>Ryazan</t>
  </si>
  <si>
    <t>Staroselye Airport</t>
  </si>
  <si>
    <t>RU-YAR</t>
  </si>
  <si>
    <t>Rybinsk</t>
  </si>
  <si>
    <t>Rzhev Air Base</t>
  </si>
  <si>
    <t>Rzhev</t>
  </si>
  <si>
    <t>SÃ¸nderborg Airport</t>
  </si>
  <si>
    <t>SÃ¥tenÃ¤s Air Base</t>
  </si>
  <si>
    <t>Sabetta International Airport</t>
  </si>
  <si>
    <t>Sabetta</t>
  </si>
  <si>
    <t>KSMF</t>
  </si>
  <si>
    <t>Sacramento International Airport</t>
  </si>
  <si>
    <t>Sacramento</t>
  </si>
  <si>
    <t>TNCM</t>
  </si>
  <si>
    <t>Princess Juliana International Airport</t>
  </si>
  <si>
    <t>SX</t>
  </si>
  <si>
    <t>SX-U-A</t>
  </si>
  <si>
    <t>Saint Martin</t>
  </si>
  <si>
    <t>FMEE</t>
  </si>
  <si>
    <t>Roland Garros Airport</t>
  </si>
  <si>
    <t>RE</t>
  </si>
  <si>
    <t>RE-SD</t>
  </si>
  <si>
    <t>Sainte-Marie</t>
  </si>
  <si>
    <t>LFSB</t>
  </si>
  <si>
    <t>EuroAirport Basel-Mulhouse-Freiburg</t>
  </si>
  <si>
    <t>FR-GES</t>
  </si>
  <si>
    <t>Saint-Louis</t>
  </si>
  <si>
    <t>Saldanha/Vredenburg Airport</t>
  </si>
  <si>
    <t>Saldanha-Vredenburg</t>
  </si>
  <si>
    <t>West Sale Airport</t>
  </si>
  <si>
    <t>Sale</t>
  </si>
  <si>
    <t>Salekhard Airport</t>
  </si>
  <si>
    <t>Salekhard</t>
  </si>
  <si>
    <t>KSLC</t>
  </si>
  <si>
    <t>Salt Lake City International Airport</t>
  </si>
  <si>
    <t>US-UT</t>
  </si>
  <si>
    <t>Salt Lake City</t>
  </si>
  <si>
    <t>Nueva Hesperides International Airport</t>
  </si>
  <si>
    <t>UY-SA</t>
  </si>
  <si>
    <t>Salto</t>
  </si>
  <si>
    <t>SBSV</t>
  </si>
  <si>
    <t>Deputado Luiz Eduardo MagalhÃ£es International Airport</t>
  </si>
  <si>
    <t>Salvador</t>
  </si>
  <si>
    <t>UWWW</t>
  </si>
  <si>
    <t>Kurumoch International Airport</t>
  </si>
  <si>
    <t>Samara</t>
  </si>
  <si>
    <t>Bezymyanka Airfield</t>
  </si>
  <si>
    <t>Samara Kryazh Air Base</t>
  </si>
  <si>
    <t>KSAT</t>
  </si>
  <si>
    <t>San Antonio International Airport</t>
  </si>
  <si>
    <t>San Antonio</t>
  </si>
  <si>
    <t>GCRR</t>
  </si>
  <si>
    <t>CÃ©sar Manrique-Lanzarote Airport</t>
  </si>
  <si>
    <t>San Bartolome</t>
  </si>
  <si>
    <t>San Carlos De Bariloche Airport</t>
  </si>
  <si>
    <t>San Carlos de Bariloche</t>
  </si>
  <si>
    <t>KSAN</t>
  </si>
  <si>
    <t>San Diego International Airport</t>
  </si>
  <si>
    <t>San Diego</t>
  </si>
  <si>
    <t>San Fernando Airport</t>
  </si>
  <si>
    <t>San Fernando</t>
  </si>
  <si>
    <t>KSFO</t>
  </si>
  <si>
    <t>San Francisco International Airport</t>
  </si>
  <si>
    <t>San Francisco</t>
  </si>
  <si>
    <t>KSJC</t>
  </si>
  <si>
    <t>Norman Y. Mineta San Jose International Airport</t>
  </si>
  <si>
    <t>San Jose</t>
  </si>
  <si>
    <t>MMSD</t>
  </si>
  <si>
    <t>Aeropuerto Internacional de Los Cabos</t>
  </si>
  <si>
    <t>MX-BCS</t>
  </si>
  <si>
    <t>San Jose del Cabo</t>
  </si>
  <si>
    <t>TJSJ</t>
  </si>
  <si>
    <t>Luis Munoz Marin International Airport</t>
  </si>
  <si>
    <t>PR</t>
  </si>
  <si>
    <t>PR-U-A</t>
  </si>
  <si>
    <t>San Juan</t>
  </si>
  <si>
    <t>Domingo Faustino Sarmiento Airport</t>
  </si>
  <si>
    <t>AR-J</t>
  </si>
  <si>
    <t>Capitan D Daniel Vazquez Airport</t>
  </si>
  <si>
    <t>San Julian</t>
  </si>
  <si>
    <t>Brigadier Mayor D Cesar Raul Ojeda Airport</t>
  </si>
  <si>
    <t>AR-D</t>
  </si>
  <si>
    <t>San Luis</t>
  </si>
  <si>
    <t>Suboficial Ay Santiago Germano Airport</t>
  </si>
  <si>
    <t>San Rafael</t>
  </si>
  <si>
    <t>MSLP</t>
  </si>
  <si>
    <t>MonseÃ±or Ã“scar Arnulfo Romero International Airport</t>
  </si>
  <si>
    <t>SV</t>
  </si>
  <si>
    <t>SV-PA</t>
  </si>
  <si>
    <t>San Salvador (San Luis Talpa)</t>
  </si>
  <si>
    <t>Sand Point Airport</t>
  </si>
  <si>
    <t>Sand Point</t>
  </si>
  <si>
    <t>Sandspit Airport</t>
  </si>
  <si>
    <t>Sandspit</t>
  </si>
  <si>
    <t>Sandy Lake Airport</t>
  </si>
  <si>
    <t>Sandy Lake</t>
  </si>
  <si>
    <t>Hall Beach Airport</t>
  </si>
  <si>
    <t>Sanirajak</t>
  </si>
  <si>
    <t>KSNA</t>
  </si>
  <si>
    <t>John Wayne Orange County International Airport</t>
  </si>
  <si>
    <t>Santa Ana</t>
  </si>
  <si>
    <t>SLVR</t>
  </si>
  <si>
    <t>Viru Viru International Airport</t>
  </si>
  <si>
    <t>BO</t>
  </si>
  <si>
    <t>BO-S</t>
  </si>
  <si>
    <t>Santa Cruz</t>
  </si>
  <si>
    <t>Sauce Viejo Airport</t>
  </si>
  <si>
    <t>Santa Fe</t>
  </si>
  <si>
    <t>Santa Rosa Airport</t>
  </si>
  <si>
    <t>Santa Rosa</t>
  </si>
  <si>
    <t>Santa Teresita Airport</t>
  </si>
  <si>
    <t>Santa Teresita</t>
  </si>
  <si>
    <t>SCEL</t>
  </si>
  <si>
    <t>Comodoro Arturo Merino BenÃ­tez International Airport</t>
  </si>
  <si>
    <t>CL-RM</t>
  </si>
  <si>
    <t>Santiago</t>
  </si>
  <si>
    <t>LEST</t>
  </si>
  <si>
    <t>Santiago-RosalÃ­a de Castro Airport</t>
  </si>
  <si>
    <t>ES-GA</t>
  </si>
  <si>
    <t>Santiago de Compostela</t>
  </si>
  <si>
    <t>MDSD</t>
  </si>
  <si>
    <t>Las AmÃ©ricas International Airport</t>
  </si>
  <si>
    <t>DO-01</t>
  </si>
  <si>
    <t>Santo Domingo</t>
  </si>
  <si>
    <t>ZJSY</t>
  </si>
  <si>
    <t>Sanya Phoenix International Airport</t>
  </si>
  <si>
    <t>Sanya (Tianya)</t>
  </si>
  <si>
    <t>SBGR</t>
  </si>
  <si>
    <t>Guarulhos - Governador AndrÃ© Franco Montoro International Airport</t>
  </si>
  <si>
    <t>BR-SP</t>
  </si>
  <si>
    <t>Sao Paulo</t>
  </si>
  <si>
    <t>RJCC</t>
  </si>
  <si>
    <t>New Chitose Airport</t>
  </si>
  <si>
    <t>JP-01</t>
  </si>
  <si>
    <t>Sapporo</t>
  </si>
  <si>
    <t>Lyambir Air Base</t>
  </si>
  <si>
    <t>RU-MO</t>
  </si>
  <si>
    <t>Saransk</t>
  </si>
  <si>
    <t>Saransk Airport</t>
  </si>
  <si>
    <t>KSRQ</t>
  </si>
  <si>
    <t>Sarasota Bradenton International Airport</t>
  </si>
  <si>
    <t>Sarasota/Bradenton</t>
  </si>
  <si>
    <t>UWSG</t>
  </si>
  <si>
    <t>Gagarin International Airport</t>
  </si>
  <si>
    <t>Saratov</t>
  </si>
  <si>
    <t>SÃ¸rkjosen Airport</t>
  </si>
  <si>
    <t>Sarkjosen</t>
  </si>
  <si>
    <t>Mius Airport</t>
  </si>
  <si>
    <t>Sarov</t>
  </si>
  <si>
    <t>Saskatoon John G. Diefenbaker International Airport</t>
  </si>
  <si>
    <t>Saskatoon</t>
  </si>
  <si>
    <t>Saskylakh Airport</t>
  </si>
  <si>
    <t>Saskylakh</t>
  </si>
  <si>
    <t>KSAV</t>
  </si>
  <si>
    <t>Savannah Hilton Head International Airport</t>
  </si>
  <si>
    <t>Savannah</t>
  </si>
  <si>
    <t>Savonlinna Airport</t>
  </si>
  <si>
    <t>Savonlinna</t>
  </si>
  <si>
    <t>Savoonga Airport</t>
  </si>
  <si>
    <t>Savoonga</t>
  </si>
  <si>
    <t>RAF Scampton</t>
  </si>
  <si>
    <t>Scampton</t>
  </si>
  <si>
    <t>Schefferville Airport</t>
  </si>
  <si>
    <t>Schefferville</t>
  </si>
  <si>
    <t>EDDP</t>
  </si>
  <si>
    <t>Leipzig/Halle Airport</t>
  </si>
  <si>
    <t>DE-SN</t>
  </si>
  <si>
    <t>Schkeuditz</t>
  </si>
  <si>
    <t>KSEA</t>
  </si>
  <si>
    <t>Seattleâ€“Tacoma International Airport</t>
  </si>
  <si>
    <t>US-WA</t>
  </si>
  <si>
    <t>Seattle</t>
  </si>
  <si>
    <t>SeinÃ¤joki Airport</t>
  </si>
  <si>
    <t>Seinajoki</t>
  </si>
  <si>
    <t>Bagay-Baranovka Air Base</t>
  </si>
  <si>
    <t>Sennoy</t>
  </si>
  <si>
    <t>WAJJ</t>
  </si>
  <si>
    <t>Dortheys Hiyo Eluay International Airport</t>
  </si>
  <si>
    <t>ID-PA</t>
  </si>
  <si>
    <t>Sentani</t>
  </si>
  <si>
    <t>RKSI</t>
  </si>
  <si>
    <t>Incheon International Airport</t>
  </si>
  <si>
    <t>KR-28</t>
  </si>
  <si>
    <t>Seoul</t>
  </si>
  <si>
    <t>RKSS</t>
  </si>
  <si>
    <t>Gimpo International Airport</t>
  </si>
  <si>
    <t>KR-11</t>
  </si>
  <si>
    <t>WMKK</t>
  </si>
  <si>
    <t>Kuala Lumpur International Airport</t>
  </si>
  <si>
    <t>MY</t>
  </si>
  <si>
    <t>MY-10</t>
  </si>
  <si>
    <t>Sepang</t>
  </si>
  <si>
    <t>Severomorsk-1 Naval Air Base</t>
  </si>
  <si>
    <t>Severomorsk</t>
  </si>
  <si>
    <t>Severomorsk-3 Naval Air Base</t>
  </si>
  <si>
    <t>Severo-Yeniseysk Airport</t>
  </si>
  <si>
    <t>Severo-Yeniseysk</t>
  </si>
  <si>
    <t>Seward Airport</t>
  </si>
  <si>
    <t>Seward</t>
  </si>
  <si>
    <t>Seymchan Airport</t>
  </si>
  <si>
    <t>Seymchan</t>
  </si>
  <si>
    <t>ZSSS</t>
  </si>
  <si>
    <t>Shanghai Hongqiao International Airport</t>
  </si>
  <si>
    <t>CN-31</t>
  </si>
  <si>
    <t>Shanghai (Minhang)</t>
  </si>
  <si>
    <t>ZSPD</t>
  </si>
  <si>
    <t>Shanghai Pudong International Airport</t>
  </si>
  <si>
    <t>Shanghai (Pudong)</t>
  </si>
  <si>
    <t>EINN</t>
  </si>
  <si>
    <t>Shannon Airport</t>
  </si>
  <si>
    <t>IE-CE</t>
  </si>
  <si>
    <t>Shannon</t>
  </si>
  <si>
    <t>OMSJ</t>
  </si>
  <si>
    <t>Sharjah International Airport</t>
  </si>
  <si>
    <t>AE-SH</t>
  </si>
  <si>
    <t>Sharjah</t>
  </si>
  <si>
    <t>HESH</t>
  </si>
  <si>
    <t>Sharm El Sheikh International Airport</t>
  </si>
  <si>
    <t>EG-JS</t>
  </si>
  <si>
    <t>Sharm El Sheikh</t>
  </si>
  <si>
    <t>Sharomy Air Base</t>
  </si>
  <si>
    <t>Sharomy</t>
  </si>
  <si>
    <t>RAF Shawbury</t>
  </si>
  <si>
    <t>Shawbury</t>
  </si>
  <si>
    <t>Eareckson Air Station</t>
  </si>
  <si>
    <t>Shemya</t>
  </si>
  <si>
    <t>ZGSZ</t>
  </si>
  <si>
    <t>Shenzhen Bao'an International Airport</t>
  </si>
  <si>
    <t>Shenzhen (Bao'an)</t>
  </si>
  <si>
    <t>OISS</t>
  </si>
  <si>
    <t>Shiraz Shahid Dastghaib International Airport</t>
  </si>
  <si>
    <t>IR-07</t>
  </si>
  <si>
    <t>Shiraz</t>
  </si>
  <si>
    <t>VDSA</t>
  </si>
  <si>
    <t>Siem Reap-Angkor International Airport</t>
  </si>
  <si>
    <t>KH-17</t>
  </si>
  <si>
    <t>Siem Reap</t>
  </si>
  <si>
    <t>SiglufjÃ¶rÃ°ur Airport</t>
  </si>
  <si>
    <t>Siglufjordur</t>
  </si>
  <si>
    <t>Sindal Airport</t>
  </si>
  <si>
    <t>Sindal</t>
  </si>
  <si>
    <t>WSSS</t>
  </si>
  <si>
    <t>Singapore Changi Airport</t>
  </si>
  <si>
    <t>SG</t>
  </si>
  <si>
    <t>SG-04</t>
  </si>
  <si>
    <t>Sisimiut Airport</t>
  </si>
  <si>
    <t>Sisimiut</t>
  </si>
  <si>
    <t>Sitka Rocky Gutierrez Airport</t>
  </si>
  <si>
    <t>Sitka</t>
  </si>
  <si>
    <t>SkellefteÃ¥ Airport</t>
  </si>
  <si>
    <t>Skelleftea</t>
  </si>
  <si>
    <t>Skive Airport</t>
  </si>
  <si>
    <t>Skive</t>
  </si>
  <si>
    <t>Slave Lake Airport</t>
  </si>
  <si>
    <t>Slave Lake</t>
  </si>
  <si>
    <t>Sligo Airport</t>
  </si>
  <si>
    <t>IE-SO</t>
  </si>
  <si>
    <t>Sligo</t>
  </si>
  <si>
    <t>Smithers Airport</t>
  </si>
  <si>
    <t>Smithers</t>
  </si>
  <si>
    <t>Smolensk North Airport</t>
  </si>
  <si>
    <t>Smolensk</t>
  </si>
  <si>
    <t>URSS</t>
  </si>
  <si>
    <t>Sochi International Airport</t>
  </si>
  <si>
    <t>RU-KDA</t>
  </si>
  <si>
    <t>Sochi</t>
  </si>
  <si>
    <t>Sodankyla Airport</t>
  </si>
  <si>
    <t>Sodankyla</t>
  </si>
  <si>
    <t>LBSF</t>
  </si>
  <si>
    <t>Sofia Airport</t>
  </si>
  <si>
    <t>BG-22</t>
  </si>
  <si>
    <t>Sofia</t>
  </si>
  <si>
    <t>Soldotna Airport</t>
  </si>
  <si>
    <t>Soldotna</t>
  </si>
  <si>
    <t>Soltsy-2 Air Base</t>
  </si>
  <si>
    <t>Soltsy</t>
  </si>
  <si>
    <t>Sovetskiy Airport</t>
  </si>
  <si>
    <t>Sovetskiy</t>
  </si>
  <si>
    <t>RAF Spadeadam</t>
  </si>
  <si>
    <t>Spadeadam</t>
  </si>
  <si>
    <t>Sparrevohn LRRS Airport</t>
  </si>
  <si>
    <t>Sparrevohn</t>
  </si>
  <si>
    <t>LGAV</t>
  </si>
  <si>
    <t>Athens Eleftherios Venizelos International Airport</t>
  </si>
  <si>
    <t>GR-I</t>
  </si>
  <si>
    <t>Spata-Artemida</t>
  </si>
  <si>
    <t>Red Deer Regional Airport</t>
  </si>
  <si>
    <t>Springbrook</t>
  </si>
  <si>
    <t>Srednekolymsk Airport</t>
  </si>
  <si>
    <t>Srednekolymsk</t>
  </si>
  <si>
    <t>St George Airport</t>
  </si>
  <si>
    <t>St George</t>
  </si>
  <si>
    <t>KSTL</t>
  </si>
  <si>
    <t>St Louis Lambert International Airport</t>
  </si>
  <si>
    <t>St Louis</t>
  </si>
  <si>
    <t>St Paul Island Airport</t>
  </si>
  <si>
    <t>St Paul Island</t>
  </si>
  <si>
    <t>CYYT</t>
  </si>
  <si>
    <t>St. John's International Airport</t>
  </si>
  <si>
    <t>St. John's</t>
  </si>
  <si>
    <t>ULLI</t>
  </si>
  <si>
    <t>Pulkovo Airport</t>
  </si>
  <si>
    <t>RU-SPE</t>
  </si>
  <si>
    <t>St. Petersburg</t>
  </si>
  <si>
    <t>Levashovo Air Base</t>
  </si>
  <si>
    <t>Pushkin Airport</t>
  </si>
  <si>
    <t>Port Stanley Airport</t>
  </si>
  <si>
    <t>Stanley</t>
  </si>
  <si>
    <t>Staraya Russa Air Base</t>
  </si>
  <si>
    <t>Staraya Russa</t>
  </si>
  <si>
    <t>ENZV</t>
  </si>
  <si>
    <t>Stavanger Airport, Sola</t>
  </si>
  <si>
    <t>Stavanger</t>
  </si>
  <si>
    <t>Gloucestershire Airport</t>
  </si>
  <si>
    <t>Staverton</t>
  </si>
  <si>
    <t>Stewart Airport</t>
  </si>
  <si>
    <t>Stewart</t>
  </si>
  <si>
    <t>ESSA</t>
  </si>
  <si>
    <t>Stockholm-Arlanda Airport</t>
  </si>
  <si>
    <t>SE-AB</t>
  </si>
  <si>
    <t>Stockholm</t>
  </si>
  <si>
    <t>Stockholm-Bromma Airport</t>
  </si>
  <si>
    <t>Stockholm VÃ¤sterÃ¥s Airport</t>
  </si>
  <si>
    <t>SE-U</t>
  </si>
  <si>
    <t>Stony Rapids Airport</t>
  </si>
  <si>
    <t>Stony Rapids</t>
  </si>
  <si>
    <t>Stornoway Airport</t>
  </si>
  <si>
    <t>Stornoway, Western Isles</t>
  </si>
  <si>
    <t>Storuman Airport</t>
  </si>
  <si>
    <t>Storuman</t>
  </si>
  <si>
    <t>Zerbst Airfield</t>
  </si>
  <si>
    <t>DE-ST</t>
  </si>
  <si>
    <t>Straguth</t>
  </si>
  <si>
    <t>Strezhevoy Airport</t>
  </si>
  <si>
    <t>RU-TOM</t>
  </si>
  <si>
    <t>Strezhevoy</t>
  </si>
  <si>
    <t>EDDS</t>
  </si>
  <si>
    <t>Stuttgart Airport</t>
  </si>
  <si>
    <t>DE-BW</t>
  </si>
  <si>
    <t>Stuttgart</t>
  </si>
  <si>
    <t>Sundsvall-HÃ¤rnÃ¶sand Airport</t>
  </si>
  <si>
    <t>Sundsvall</t>
  </si>
  <si>
    <t>WARR</t>
  </si>
  <si>
    <t>Juanda International Airport</t>
  </si>
  <si>
    <t>Surabaya</t>
  </si>
  <si>
    <t>Surgut Airport</t>
  </si>
  <si>
    <t>Surgut</t>
  </si>
  <si>
    <t>Svetlogorsk Airport</t>
  </si>
  <si>
    <t>Svetlogorsk</t>
  </si>
  <si>
    <t>SvolvÃ¦r Airport, Helle</t>
  </si>
  <si>
    <t>Svolvar</t>
  </si>
  <si>
    <t>Swan River Airport</t>
  </si>
  <si>
    <t>Swan River</t>
  </si>
  <si>
    <t>YSSY</t>
  </si>
  <si>
    <t>Sydney Kingsford Smith International Airport</t>
  </si>
  <si>
    <t>Sydney</t>
  </si>
  <si>
    <t>Sydney Bankstown Airport</t>
  </si>
  <si>
    <t>Syktyvkar Airport</t>
  </si>
  <si>
    <t>Syktyvkar</t>
  </si>
  <si>
    <t>KSYR</t>
  </si>
  <si>
    <t>Syracuse Hancock International Airport</t>
  </si>
  <si>
    <t>Syracuse</t>
  </si>
  <si>
    <t>ZBYN</t>
  </si>
  <si>
    <t>Taiyuan Wusu Airport</t>
  </si>
  <si>
    <t>CN-14</t>
  </si>
  <si>
    <t>Taiyuan</t>
  </si>
  <si>
    <t>Tatalina LRRS Airport</t>
  </si>
  <si>
    <t>Takotna</t>
  </si>
  <si>
    <t>Panguilemo Airport</t>
  </si>
  <si>
    <t>CL-ML</t>
  </si>
  <si>
    <t>Talca</t>
  </si>
  <si>
    <t>Talkeetna Airport</t>
  </si>
  <si>
    <t>Talkeetna</t>
  </si>
  <si>
    <t>EETN</t>
  </si>
  <si>
    <t>Lennart Meri Tallinn Airport</t>
  </si>
  <si>
    <t>Tallinn</t>
  </si>
  <si>
    <t>Donskoye Airport</t>
  </si>
  <si>
    <t>Tambov</t>
  </si>
  <si>
    <t>Tambov Air Base</t>
  </si>
  <si>
    <t>KTPA</t>
  </si>
  <si>
    <t>Tampa International Airport</t>
  </si>
  <si>
    <t>Tampa</t>
  </si>
  <si>
    <t>Tampere-Pirkkala Airport</t>
  </si>
  <si>
    <t>FI-11</t>
  </si>
  <si>
    <t>Tampere / Pirkkala</t>
  </si>
  <si>
    <t>Tamworth Airport</t>
  </si>
  <si>
    <t>Tamworth</t>
  </si>
  <si>
    <t>HÃ©roes De Malvinas Airport</t>
  </si>
  <si>
    <t>Tandil</t>
  </si>
  <si>
    <t>RCTP</t>
  </si>
  <si>
    <t>Taiwan Taoyuan International Airport</t>
  </si>
  <si>
    <t>TW-TAO</t>
  </si>
  <si>
    <t>Taoyuan (Dayuan)</t>
  </si>
  <si>
    <t>Taree Airport</t>
  </si>
  <si>
    <t>Taree</t>
  </si>
  <si>
    <t>TR-0044</t>
  </si>
  <si>
    <t>Ã‡ukurova International Airport (under construction)</t>
  </si>
  <si>
    <t>TR-33</t>
  </si>
  <si>
    <t>Tarsus</t>
  </si>
  <si>
    <t>Tartu Airport</t>
  </si>
  <si>
    <t>EE-7B</t>
  </si>
  <si>
    <t>Tartu</t>
  </si>
  <si>
    <t>UTTT</t>
  </si>
  <si>
    <t>Tashkent International Airport</t>
  </si>
  <si>
    <t>UZ</t>
  </si>
  <si>
    <t>UZ-TO</t>
  </si>
  <si>
    <t>Tashkent</t>
  </si>
  <si>
    <t>Taupo Airport</t>
  </si>
  <si>
    <t>Taupo</t>
  </si>
  <si>
    <t>Tauranga Airport</t>
  </si>
  <si>
    <t>Tauranga</t>
  </si>
  <si>
    <t>UGTB</t>
  </si>
  <si>
    <t>Tbilisi International Airport</t>
  </si>
  <si>
    <t>GE</t>
  </si>
  <si>
    <t>GE-TB</t>
  </si>
  <si>
    <t>Tbilisi</t>
  </si>
  <si>
    <t>Chatham Islands / Tuuta Airport</t>
  </si>
  <si>
    <t>Te One</t>
  </si>
  <si>
    <t>OIIE</t>
  </si>
  <si>
    <t>Imam Khomeini International Airport</t>
  </si>
  <si>
    <t>IR-23</t>
  </si>
  <si>
    <t>Tehran</t>
  </si>
  <si>
    <t>OIII</t>
  </si>
  <si>
    <t>Mehrabad International Airport</t>
  </si>
  <si>
    <t>LLBG</t>
  </si>
  <si>
    <t>Ben Gurion International Airport</t>
  </si>
  <si>
    <t>IL-M</t>
  </si>
  <si>
    <t>Tel Aviv</t>
  </si>
  <si>
    <t>Temora Airport</t>
  </si>
  <si>
    <t>Temora</t>
  </si>
  <si>
    <t>La AraucanÃ­a Airport</t>
  </si>
  <si>
    <t>CL-AR</t>
  </si>
  <si>
    <t>Temuco</t>
  </si>
  <si>
    <t>Maquehue Airport</t>
  </si>
  <si>
    <t>GCTS</t>
  </si>
  <si>
    <t>Tenerife Sur Airport</t>
  </si>
  <si>
    <t>Tenerife</t>
  </si>
  <si>
    <t>Northwest Regional Airport Terrace-Kitimat</t>
  </si>
  <si>
    <t>Terrace</t>
  </si>
  <si>
    <t>Teslin Airport</t>
  </si>
  <si>
    <t>Teslin</t>
  </si>
  <si>
    <t>The Pas Airport</t>
  </si>
  <si>
    <t>The Pas</t>
  </si>
  <si>
    <t>LGTS</t>
  </si>
  <si>
    <t>Thessaloniki Macedonia International Airport</t>
  </si>
  <si>
    <t>GR-B</t>
  </si>
  <si>
    <t>Thessaloniki</t>
  </si>
  <si>
    <t>Thicket Portage Airport</t>
  </si>
  <si>
    <t>Thicket Portage</t>
  </si>
  <si>
    <t>VOTV</t>
  </si>
  <si>
    <t>Thiruvananthapuram International Airport</t>
  </si>
  <si>
    <t>Thiruvananthapuram</t>
  </si>
  <si>
    <t>Thisted Airport</t>
  </si>
  <si>
    <t>Thisted</t>
  </si>
  <si>
    <t>Thompson Airport</t>
  </si>
  <si>
    <t>Thompson</t>
  </si>
  <si>
    <t>ZBTJ</t>
  </si>
  <si>
    <t>Tianjin Binhai International Airport</t>
  </si>
  <si>
    <t>CN-12</t>
  </si>
  <si>
    <t>Tianjin</t>
  </si>
  <si>
    <t>Tiksi Airport</t>
  </si>
  <si>
    <t>Tiksi</t>
  </si>
  <si>
    <t>Remezov Airport</t>
  </si>
  <si>
    <t>RU-TYU</t>
  </si>
  <si>
    <t>Tobolsk</t>
  </si>
  <si>
    <t>MPTO</t>
  </si>
  <si>
    <t>Tocumen International Airport</t>
  </si>
  <si>
    <t>PA</t>
  </si>
  <si>
    <t>PA-8</t>
  </si>
  <si>
    <t>Tocumen</t>
  </si>
  <si>
    <t>RJGG</t>
  </si>
  <si>
    <t>Chubu Centrair International Airport</t>
  </si>
  <si>
    <t>JP-23</t>
  </si>
  <si>
    <t>Tokoname</t>
  </si>
  <si>
    <t>RJTT</t>
  </si>
  <si>
    <t>Tokyo Haneda International Airport</t>
  </si>
  <si>
    <t>Tokyo</t>
  </si>
  <si>
    <t>Bogashevo Airport</t>
  </si>
  <si>
    <t>Tomsk</t>
  </si>
  <si>
    <t>RAF Topcliffe</t>
  </si>
  <si>
    <t>Topcliffe</t>
  </si>
  <si>
    <t>CYYZ</t>
  </si>
  <si>
    <t>Toronto Lester B. Pearson International Airport</t>
  </si>
  <si>
    <t>Toronto</t>
  </si>
  <si>
    <t>Sandefjord Airport, Torp</t>
  </si>
  <si>
    <t>NO-39</t>
  </si>
  <si>
    <t>Torp</t>
  </si>
  <si>
    <t>Torsby Airport</t>
  </si>
  <si>
    <t>Torsby</t>
  </si>
  <si>
    <t>LFBO</t>
  </si>
  <si>
    <t>Toulouse-Blagnac Airport</t>
  </si>
  <si>
    <t>FR-OCC</t>
  </si>
  <si>
    <t>Toulouse</t>
  </si>
  <si>
    <t>Tres Arroyos Airport</t>
  </si>
  <si>
    <t>Tres Arroyos</t>
  </si>
  <si>
    <t>HLLM</t>
  </si>
  <si>
    <t>Mitiga International Airport</t>
  </si>
  <si>
    <t>LY</t>
  </si>
  <si>
    <t>LY-TB</t>
  </si>
  <si>
    <t>Tripoli</t>
  </si>
  <si>
    <t>ENTC</t>
  </si>
  <si>
    <t>TromsÃ¸ Airport, Langnes</t>
  </si>
  <si>
    <t>Tromso</t>
  </si>
  <si>
    <t>ENVA</t>
  </si>
  <si>
    <t>Trondheim Airport, VÃ¦rnes</t>
  </si>
  <si>
    <t>Trondheim</t>
  </si>
  <si>
    <t>JÅ«rmala Airport</t>
  </si>
  <si>
    <t>LV-099</t>
  </si>
  <si>
    <t>Tukums</t>
  </si>
  <si>
    <t>KTUL</t>
  </si>
  <si>
    <t>Tulsa International Airport</t>
  </si>
  <si>
    <t>Tulsa</t>
  </si>
  <si>
    <t>DTTA</t>
  </si>
  <si>
    <t>Tunis Carthage International Airport</t>
  </si>
  <si>
    <t>TN</t>
  </si>
  <si>
    <t>TN-11</t>
  </si>
  <si>
    <t>Tunis</t>
  </si>
  <si>
    <t>Turku Airport</t>
  </si>
  <si>
    <t>FI-19</t>
  </si>
  <si>
    <t>Turku</t>
  </si>
  <si>
    <t>Migalovo Air Base</t>
  </si>
  <si>
    <t>Tver</t>
  </si>
  <si>
    <t>Pukaki Airport</t>
  </si>
  <si>
    <t>Twitzel</t>
  </si>
  <si>
    <t>Roshchino International Airport</t>
  </si>
  <si>
    <t>Tyumen</t>
  </si>
  <si>
    <t>UWUU</t>
  </si>
  <si>
    <t>Ufa International Airport</t>
  </si>
  <si>
    <t>Ufa</t>
  </si>
  <si>
    <t>WAAA</t>
  </si>
  <si>
    <t>Hasanuddin International Airport</t>
  </si>
  <si>
    <t>ID-SN</t>
  </si>
  <si>
    <t>Ujung Pandang</t>
  </si>
  <si>
    <t>Ukhta Airport</t>
  </si>
  <si>
    <t>Ukhta</t>
  </si>
  <si>
    <t>ZMCK</t>
  </si>
  <si>
    <t>Ulaanbaatar Chinggis Khaan International Airport</t>
  </si>
  <si>
    <t>MN</t>
  </si>
  <si>
    <t>MN-047</t>
  </si>
  <si>
    <t>Ulaanbaatar (Sergelen)</t>
  </si>
  <si>
    <t>Ulan-Ude East Airport</t>
  </si>
  <si>
    <t>RU-BU</t>
  </si>
  <si>
    <t>Ulan Ude</t>
  </si>
  <si>
    <t>Baikal International Airport</t>
  </si>
  <si>
    <t>Ulyanovsk Baratayevka Airport</t>
  </si>
  <si>
    <t>Ulyanovsk</t>
  </si>
  <si>
    <t>UmeÃ¥ Airport</t>
  </si>
  <si>
    <t>Umea</t>
  </si>
  <si>
    <t>Unalakleet Airport</t>
  </si>
  <si>
    <t>Unalakleet</t>
  </si>
  <si>
    <t>Tom Madsen (Dutch Harbor) Airport</t>
  </si>
  <si>
    <t>Unalaska</t>
  </si>
  <si>
    <t>Uray Airport</t>
  </si>
  <si>
    <t>Uray</t>
  </si>
  <si>
    <t>Malvinas Argentinas Airport</t>
  </si>
  <si>
    <t>Ushuaia</t>
  </si>
  <si>
    <t>Usinsk Airport</t>
  </si>
  <si>
    <t>Usinsk</t>
  </si>
  <si>
    <t>Ust-Kut Airport</t>
  </si>
  <si>
    <t>Ust-Kut</t>
  </si>
  <si>
    <t>Ust-Nera Airport</t>
  </si>
  <si>
    <t>Ust-Nera</t>
  </si>
  <si>
    <t>Ust-Tsylma Airport</t>
  </si>
  <si>
    <t>Ust-Tsylma</t>
  </si>
  <si>
    <t>Indian Mountain LRRS Airport</t>
  </si>
  <si>
    <t>Utopia Creek</t>
  </si>
  <si>
    <t>Wiley Post Will Rogers Memorial Airport</t>
  </si>
  <si>
    <t>Utqiagvik</t>
  </si>
  <si>
    <t>Utti Air Base</t>
  </si>
  <si>
    <t>FI-09</t>
  </si>
  <si>
    <t>Utti / Valkeala</t>
  </si>
  <si>
    <t>Uprun Air Base</t>
  </si>
  <si>
    <t>Uvelsky</t>
  </si>
  <si>
    <t>Vaasa Airport</t>
  </si>
  <si>
    <t>FI-12</t>
  </si>
  <si>
    <t>Vaasa</t>
  </si>
  <si>
    <t>VadsÃ¸ Airport</t>
  </si>
  <si>
    <t>Vadsa</t>
  </si>
  <si>
    <t>Valdez Pioneer Field</t>
  </si>
  <si>
    <t>Valdez</t>
  </si>
  <si>
    <t>Pichoy Airport</t>
  </si>
  <si>
    <t>CL-LR</t>
  </si>
  <si>
    <t>Valdivia</t>
  </si>
  <si>
    <t>Valek Airport</t>
  </si>
  <si>
    <t>Valek</t>
  </si>
  <si>
    <t>LMML</t>
  </si>
  <si>
    <t>Malta International Airport</t>
  </si>
  <si>
    <t>MT</t>
  </si>
  <si>
    <t>MT-25</t>
  </si>
  <si>
    <t>Valletta</t>
  </si>
  <si>
    <t>Vanavara Airport</t>
  </si>
  <si>
    <t>Vanavara</t>
  </si>
  <si>
    <t>CYVR</t>
  </si>
  <si>
    <t>Vancouver International Airport</t>
  </si>
  <si>
    <t>Vancouver</t>
  </si>
  <si>
    <t>VardÃ¸ Airport, Svartnes</t>
  </si>
  <si>
    <t>Varda</t>
  </si>
  <si>
    <t>Varkaus Airport</t>
  </si>
  <si>
    <t>Varkaus / Joroinen</t>
  </si>
  <si>
    <t>LBWN</t>
  </si>
  <si>
    <t>Varna Airport</t>
  </si>
  <si>
    <t>BG-03</t>
  </si>
  <si>
    <t>Varna</t>
  </si>
  <si>
    <t>VAGO</t>
  </si>
  <si>
    <t>Dabolim Airport</t>
  </si>
  <si>
    <t>Vasco da Gama</t>
  </si>
  <si>
    <t>LIPZ</t>
  </si>
  <si>
    <t>Venice Marco Polo Airport</t>
  </si>
  <si>
    <t>Venezia (VE)</t>
  </si>
  <si>
    <t>Vestmannaeyjar Airport</t>
  </si>
  <si>
    <t>Vestmannaeyjar</t>
  </si>
  <si>
    <t>Victoria Airport</t>
  </si>
  <si>
    <t>Victoria</t>
  </si>
  <si>
    <t>Gobernador Castello Airport</t>
  </si>
  <si>
    <t>Viedma / Carmen de Patagones</t>
  </si>
  <si>
    <t>LOWW</t>
  </si>
  <si>
    <t>Vienna International Airport</t>
  </si>
  <si>
    <t>AT</t>
  </si>
  <si>
    <t>AT-9</t>
  </si>
  <si>
    <t>Vienna</t>
  </si>
  <si>
    <t>TLPL</t>
  </si>
  <si>
    <t>Hewanorra International Airport</t>
  </si>
  <si>
    <t>LC</t>
  </si>
  <si>
    <t>LC-11</t>
  </si>
  <si>
    <t>Vieux Fort</t>
  </si>
  <si>
    <t>Vilhelmina South Lapland Airport</t>
  </si>
  <si>
    <t>Vilhelmina</t>
  </si>
  <si>
    <t>Villa Dolores Airport</t>
  </si>
  <si>
    <t>Villa Dolores</t>
  </si>
  <si>
    <t>Villa Gesell Airport</t>
  </si>
  <si>
    <t>Villa Gesell</t>
  </si>
  <si>
    <t>Presidente NÃ©stor Kirchner Regional Airport</t>
  </si>
  <si>
    <t>Villa Maria</t>
  </si>
  <si>
    <t>Villa Reynolds Airport</t>
  </si>
  <si>
    <t>Villa Mercedes</t>
  </si>
  <si>
    <t>EYVI</t>
  </si>
  <si>
    <t>Vilnius International Airport</t>
  </si>
  <si>
    <t>LT-VL</t>
  </si>
  <si>
    <t>Vilnius</t>
  </si>
  <si>
    <t>Vilyuisk Airport</t>
  </si>
  <si>
    <t>Vilyuisk</t>
  </si>
  <si>
    <t>ViÃ±a del Mar Airport</t>
  </si>
  <si>
    <t>CL-VS</t>
  </si>
  <si>
    <t>Vina del Mar</t>
  </si>
  <si>
    <t>Visby Airport</t>
  </si>
  <si>
    <t>SE-I</t>
  </si>
  <si>
    <t>Visby</t>
  </si>
  <si>
    <t>Vitebsk Vostochny Airport</t>
  </si>
  <si>
    <t>Vitebsk</t>
  </si>
  <si>
    <t>SBVT</t>
  </si>
  <si>
    <t>Eurico de Aguiar Salles Airport</t>
  </si>
  <si>
    <t>BR-ES</t>
  </si>
  <si>
    <t>Vitoria</t>
  </si>
  <si>
    <t>Semyazino Airport</t>
  </si>
  <si>
    <t>RU-VLA</t>
  </si>
  <si>
    <t>Vladimir</t>
  </si>
  <si>
    <t>Skrydstrup Air Base</t>
  </si>
  <si>
    <t>Vojens</t>
  </si>
  <si>
    <t>Vologda Airport</t>
  </si>
  <si>
    <t>Vologda</t>
  </si>
  <si>
    <t>Vorkuta Airport</t>
  </si>
  <si>
    <t>Vorkuta</t>
  </si>
  <si>
    <t>Vorkuta Sovetskiy Air Base</t>
  </si>
  <si>
    <t>Voronezh International Airport</t>
  </si>
  <si>
    <t>RU-VOR</t>
  </si>
  <si>
    <t>Voronezh</t>
  </si>
  <si>
    <t>Vostok Skiway</t>
  </si>
  <si>
    <t>Vostok Station</t>
  </si>
  <si>
    <t>Vredendal Airport</t>
  </si>
  <si>
    <t>Vredendal</t>
  </si>
  <si>
    <t>Vuktyl Airport</t>
  </si>
  <si>
    <t>Vuktyl</t>
  </si>
  <si>
    <t>Wabush Airport</t>
  </si>
  <si>
    <t>Wabush</t>
  </si>
  <si>
    <t>RAF Waddington</t>
  </si>
  <si>
    <t>Waddington</t>
  </si>
  <si>
    <t>Wagga Wagga City Airport</t>
  </si>
  <si>
    <t>Wagga Wagga</t>
  </si>
  <si>
    <t>Wainwright Airport</t>
  </si>
  <si>
    <t>Wainwright</t>
  </si>
  <si>
    <t>Wairoa Airport</t>
  </si>
  <si>
    <t>Wairoa</t>
  </si>
  <si>
    <t>Wanaka Airport</t>
  </si>
  <si>
    <t>Wanaka</t>
  </si>
  <si>
    <t>Wanganui Airport</t>
  </si>
  <si>
    <t>Wanganui</t>
  </si>
  <si>
    <t>EPWA</t>
  </si>
  <si>
    <t>Warsaw Chopin Airport</t>
  </si>
  <si>
    <t>PL-MZ</t>
  </si>
  <si>
    <t>Warsaw</t>
  </si>
  <si>
    <t>Modlin Airport</t>
  </si>
  <si>
    <t>Warton Aerodrome</t>
  </si>
  <si>
    <t>Warton</t>
  </si>
  <si>
    <t>KPVD</t>
  </si>
  <si>
    <t>Theodore Francis Green State Airport</t>
  </si>
  <si>
    <t>US-RI</t>
  </si>
  <si>
    <t>Warwick</t>
  </si>
  <si>
    <t>KDCA</t>
  </si>
  <si>
    <t>Ronald Reagan Washington National Airport</t>
  </si>
  <si>
    <t>US-DC</t>
  </si>
  <si>
    <t>Washington</t>
  </si>
  <si>
    <t>Wasilla Airport</t>
  </si>
  <si>
    <t>Wasilla</t>
  </si>
  <si>
    <t>Waterford Airport</t>
  </si>
  <si>
    <t>IE-WD</t>
  </si>
  <si>
    <t>Waterford</t>
  </si>
  <si>
    <t>Watson Lake Airport</t>
  </si>
  <si>
    <t>Watson Lake</t>
  </si>
  <si>
    <t>NZWN</t>
  </si>
  <si>
    <t>Wellington International Airport</t>
  </si>
  <si>
    <t>Wellington</t>
  </si>
  <si>
    <t>ZSWZ</t>
  </si>
  <si>
    <t>Wenzhou Longwan International Airport</t>
  </si>
  <si>
    <t>Wenzhou</t>
  </si>
  <si>
    <t>KPBI</t>
  </si>
  <si>
    <t>Palm Beach International Airport</t>
  </si>
  <si>
    <t>West Palm Beach</t>
  </si>
  <si>
    <t>West Wyalong Airport</t>
  </si>
  <si>
    <t>West Wyalong</t>
  </si>
  <si>
    <t>Westerland Sylt Airport</t>
  </si>
  <si>
    <t>Westerland</t>
  </si>
  <si>
    <t>Westport Airport</t>
  </si>
  <si>
    <t>NZ-WTC</t>
  </si>
  <si>
    <t>Westport</t>
  </si>
  <si>
    <t>Whangarei Airport</t>
  </si>
  <si>
    <t>Whangarei</t>
  </si>
  <si>
    <t>Whitecourt Airport</t>
  </si>
  <si>
    <t>Whitecourt</t>
  </si>
  <si>
    <t>Whitehorse / Erik Nielsen International Airport</t>
  </si>
  <si>
    <t>Whitehorse</t>
  </si>
  <si>
    <t>Whyalla Airport</t>
  </si>
  <si>
    <t>Whyalla</t>
  </si>
  <si>
    <t>Wick Airport</t>
  </si>
  <si>
    <t>Wick</t>
  </si>
  <si>
    <t>TNCC</t>
  </si>
  <si>
    <t>Hato International Airport</t>
  </si>
  <si>
    <t>CW</t>
  </si>
  <si>
    <t>CW-U-A</t>
  </si>
  <si>
    <t>Willemstad</t>
  </si>
  <si>
    <t>Williams Lake Airport</t>
  </si>
  <si>
    <t>Williams Lake</t>
  </si>
  <si>
    <t>Williamtown</t>
  </si>
  <si>
    <t>FYWH</t>
  </si>
  <si>
    <t>Hosea Kutako International Airport</t>
  </si>
  <si>
    <t>NA-KH</t>
  </si>
  <si>
    <t>Windhoek</t>
  </si>
  <si>
    <t>CYWG</t>
  </si>
  <si>
    <t>Winnipeg / James Armstrong Richardson International Airport</t>
  </si>
  <si>
    <t>Winnipeg</t>
  </si>
  <si>
    <t>RAF Wittering</t>
  </si>
  <si>
    <t>Wittering</t>
  </si>
  <si>
    <t>Wittmundhafen Air Base</t>
  </si>
  <si>
    <t>Wittmund</t>
  </si>
  <si>
    <t>Wrangell Airport</t>
  </si>
  <si>
    <t>Wrangell</t>
  </si>
  <si>
    <t>Wrigley Airport</t>
  </si>
  <si>
    <t>Wrigley</t>
  </si>
  <si>
    <t>ZHHH</t>
  </si>
  <si>
    <t>Wuhan Tianhe International Airport</t>
  </si>
  <si>
    <t>CN-42</t>
  </si>
  <si>
    <t>Wuhan (Huangpi)</t>
  </si>
  <si>
    <t>ZSAM</t>
  </si>
  <si>
    <t>Xiamen Gaoqi International Airport</t>
  </si>
  <si>
    <t>Xiamen</t>
  </si>
  <si>
    <t>ZLXY</t>
  </si>
  <si>
    <t>Xi'an Xianyang International Airport</t>
  </si>
  <si>
    <t>CN-61</t>
  </si>
  <si>
    <t>Xianyang (Weicheng)</t>
  </si>
  <si>
    <t>Yakutat Airport</t>
  </si>
  <si>
    <t>Yakutat</t>
  </si>
  <si>
    <t>Polyarny Airport</t>
  </si>
  <si>
    <t>Yakutia</t>
  </si>
  <si>
    <t>Yakutsk Airport</t>
  </si>
  <si>
    <t>Yakutsk</t>
  </si>
  <si>
    <t>Yamburg Airport</t>
  </si>
  <si>
    <t>Yamburg</t>
  </si>
  <si>
    <t>VYYY</t>
  </si>
  <si>
    <t>Yangon International Airport</t>
  </si>
  <si>
    <t>MM-06</t>
  </si>
  <si>
    <t>Yangon</t>
  </si>
  <si>
    <t>YNT</t>
  </si>
  <si>
    <t>Yantai Penglai International Airport</t>
  </si>
  <si>
    <t>Yantai</t>
  </si>
  <si>
    <t>USSS</t>
  </si>
  <si>
    <t>Koltsovo Airport</t>
  </si>
  <si>
    <t>Yekaterinburg</t>
  </si>
  <si>
    <t>Uktus Airport</t>
  </si>
  <si>
    <t>Yellowknife International Airport</t>
  </si>
  <si>
    <t>Yellowknife</t>
  </si>
  <si>
    <t>Yeniseysk Airport</t>
  </si>
  <si>
    <t>Yeniseysk</t>
  </si>
  <si>
    <t>UDYZ</t>
  </si>
  <si>
    <t>Zvartnots International Airport</t>
  </si>
  <si>
    <t>AM</t>
  </si>
  <si>
    <t>AM-ER</t>
  </si>
  <si>
    <t>Yerevan</t>
  </si>
  <si>
    <t>Danilovo Air Base</t>
  </si>
  <si>
    <t>RU-ME</t>
  </si>
  <si>
    <t>Yoshkar Ola</t>
  </si>
  <si>
    <t>Yoshkar-Ola Airport</t>
  </si>
  <si>
    <t>Yoshkar-Ola</t>
  </si>
  <si>
    <t>Yugorsk Sovetsky Air Base</t>
  </si>
  <si>
    <t>Yugorsk</t>
  </si>
  <si>
    <t>LDZA</t>
  </si>
  <si>
    <t>Zagreb Airport</t>
  </si>
  <si>
    <t>HR</t>
  </si>
  <si>
    <t>HR-21</t>
  </si>
  <si>
    <t>Zagreb</t>
  </si>
  <si>
    <t>SMJP</t>
  </si>
  <si>
    <t>Johan Adolf Pengel International Airport</t>
  </si>
  <si>
    <t>SR</t>
  </si>
  <si>
    <t>SR-PR</t>
  </si>
  <si>
    <t>Zandery</t>
  </si>
  <si>
    <t>HTZA</t>
  </si>
  <si>
    <t>Abeid Amani Karume International Airport</t>
  </si>
  <si>
    <t>TZ-07</t>
  </si>
  <si>
    <t>Zanzibar</t>
  </si>
  <si>
    <t>Zapala Airport</t>
  </si>
  <si>
    <t>Zapala</t>
  </si>
  <si>
    <t>EBBR</t>
  </si>
  <si>
    <t>Brussels Airport</t>
  </si>
  <si>
    <t>BE</t>
  </si>
  <si>
    <t>BE-VBR</t>
  </si>
  <si>
    <t>Zaventem</t>
  </si>
  <si>
    <t>LJLJ</t>
  </si>
  <si>
    <t>Ljubljana JoÅ¾e PuÄnik Airport</t>
  </si>
  <si>
    <t>SI</t>
  </si>
  <si>
    <t>SI-012</t>
  </si>
  <si>
    <t>Zgornji Brnik</t>
  </si>
  <si>
    <t>Zheleznogorsk Airport</t>
  </si>
  <si>
    <t>Zheleznogorsk-Ilimsky</t>
  </si>
  <si>
    <t>ZHCC</t>
  </si>
  <si>
    <t>Zhengzhou Xinzheng International Airport</t>
  </si>
  <si>
    <t>CN-41</t>
  </si>
  <si>
    <t>Zhengzhou</t>
  </si>
  <si>
    <t>Zhigansk Airport</t>
  </si>
  <si>
    <t>Zhigansk</t>
  </si>
  <si>
    <t>Boulder Clay Runway</t>
  </si>
  <si>
    <t>Zucchelli Station</t>
  </si>
  <si>
    <t>LSZH</t>
  </si>
  <si>
    <t>ZÃ¼rich Airport</t>
  </si>
  <si>
    <t>CH-ZH</t>
  </si>
  <si>
    <t>Zurich</t>
  </si>
  <si>
    <t>Zyryanka Airport</t>
  </si>
  <si>
    <t>Zyryanka</t>
  </si>
  <si>
    <t>Trip type</t>
  </si>
  <si>
    <t>One way</t>
  </si>
  <si>
    <t>Round trip</t>
  </si>
  <si>
    <t>https://www.gefahrgut-online.de/fm/3576/McKinnon%20Report%20%20Final%2023.pdf</t>
  </si>
  <si>
    <t>https://www.freightos.com/freight-resources/air-sea-freight-co2-emissions-calculator/#:~:text=How%20Much%20CO₂%20Does%20A,ton%20per%20kilometer%20of%20transportation.</t>
  </si>
  <si>
    <t>https://co2cars.apps.eea.europa.eu/</t>
  </si>
  <si>
    <t>CO2 emissions from new passenger cars registered in EU27, Iceland (from 2018) and Norway (from 2019) – Regulation (EU) 2019/631.</t>
  </si>
  <si>
    <t>min mass</t>
  </si>
  <si>
    <t>max mass</t>
  </si>
  <si>
    <t>duel</t>
  </si>
  <si>
    <t>Co2/km (g)</t>
  </si>
  <si>
    <t>consumption</t>
  </si>
  <si>
    <t>Very heavy</t>
  </si>
  <si>
    <t>Heavy</t>
  </si>
  <si>
    <t>Medium</t>
  </si>
  <si>
    <t>Light</t>
  </si>
  <si>
    <t>Zackenberg Research Station</t>
  </si>
  <si>
    <t>Princess Elizabeth Antarctica</t>
  </si>
  <si>
    <t>100-200</t>
  </si>
  <si>
    <t>ECN Cairngorms</t>
  </si>
  <si>
    <t>Faroe Islands Nature Investigation</t>
  </si>
  <si>
    <t>Skálanes Nature and Heritage Center</t>
  </si>
  <si>
    <t>Rif Field Station</t>
  </si>
  <si>
    <t>China-Iceland Arctic Observatory</t>
  </si>
  <si>
    <t>Litla-Skard</t>
  </si>
  <si>
    <t>Sudurnes Science and Learning Center</t>
  </si>
  <si>
    <t>Villum Research Station</t>
  </si>
  <si>
    <t>EGRIP Field Station</t>
  </si>
  <si>
    <t>Summit Station</t>
  </si>
  <si>
    <t>Sermilik Research Station</t>
  </si>
  <si>
    <t>Greenland Institute of Natural Resources</t>
  </si>
  <si>
    <t>Arctic DTU, ARTEK Research Station</t>
  </si>
  <si>
    <t>DMI Geophysical Observatory – Qaanaaq</t>
  </si>
  <si>
    <t>Labrador Institute Research Station</t>
  </si>
  <si>
    <t>Uapishka Research Station</t>
  </si>
  <si>
    <t>CEN Kangiqsualujjuaq Sukuijarvik Research Station</t>
  </si>
  <si>
    <t>Nunavut Research Institute</t>
  </si>
  <si>
    <t>CEN Clearwater Lake Research Station</t>
  </si>
  <si>
    <t>CEN Radisson Ecological Research Station</t>
  </si>
  <si>
    <t>CEN Whapmagoostui-Kuujjuarapik Research Station</t>
  </si>
  <si>
    <t>CEN Umiujaq Research Station</t>
  </si>
  <si>
    <t>CEN Boniface River Field Station</t>
  </si>
  <si>
    <t>CEN Salluit Research Station</t>
  </si>
  <si>
    <t>Igloolik Research Center</t>
  </si>
  <si>
    <t>CEN Bylot Island Field Station</t>
  </si>
  <si>
    <t>CEN Ward Hunt Island Research Station</t>
  </si>
  <si>
    <t>Polar Environment Atmospheric Research Laboratory</t>
  </si>
  <si>
    <t>Flashline Mars Arctic Research Station</t>
  </si>
  <si>
    <t>Churchill Northern Studies Centre</t>
  </si>
  <si>
    <t>M’Clintock Channel Polar Research Cabins</t>
  </si>
  <si>
    <t>Canadian High Arctic Research Station</t>
  </si>
  <si>
    <t>Western Arctic Research Centre</t>
  </si>
  <si>
    <t>Kluane Lake Research Station</t>
  </si>
  <si>
    <t>Toolik Field Station</t>
  </si>
  <si>
    <t>Barrow Arctic Research Center/ Barrow Environmental Observatory</t>
  </si>
  <si>
    <t>Adygine Research Station</t>
  </si>
  <si>
    <t>Meinypil’gyno Community Based Biological Station</t>
  </si>
  <si>
    <t>North-East Science Station</t>
  </si>
  <si>
    <t>Avachinsky Volcano Field Station</t>
  </si>
  <si>
    <t>Orotuk Field Station</t>
  </si>
  <si>
    <t>Chokurdakh Scientific Tundra Station</t>
  </si>
  <si>
    <t>Elgeeii Scientific Forest Station</t>
  </si>
  <si>
    <t>Spasskaya Pad Scientific Forest Station</t>
  </si>
  <si>
    <t>Research Station Samoylov Island</t>
  </si>
  <si>
    <t>International Ecological Educational Center “Istomino”</t>
  </si>
  <si>
    <t>Evenkian Field Station</t>
  </si>
  <si>
    <t>Aktru Research Station</t>
  </si>
  <si>
    <t>Kajbasovo Research Station</t>
  </si>
  <si>
    <t>Igarka Geocryology Laboratory</t>
  </si>
  <si>
    <t>Willem Barentsz Biological Station</t>
  </si>
  <si>
    <t>Beliy Island Research Station</t>
  </si>
  <si>
    <t>Khanymey Research Station</t>
  </si>
  <si>
    <t>Numto Park Station</t>
  </si>
  <si>
    <t>Mukhrino Field Station</t>
  </si>
  <si>
    <t>The Arctic Research Station</t>
  </si>
  <si>
    <t>Khibiny Educational and Scientific Station</t>
  </si>
  <si>
    <t>Lammin-Suo Peatland Station</t>
  </si>
  <si>
    <t>M&amp;M Kłapa Research Station</t>
  </si>
  <si>
    <t>Karkonosze Mountains National Park</t>
  </si>
  <si>
    <t>Krkonoše Mountains National Park</t>
  </si>
  <si>
    <t>Sonnblick Observatory</t>
  </si>
  <si>
    <t>Station Hintereis</t>
  </si>
  <si>
    <t>Alpine Research and Education Station Furka</t>
  </si>
  <si>
    <t>Kevo Subarctic Research Station</t>
  </si>
  <si>
    <t>Värriö Subarctic Research Station</t>
  </si>
  <si>
    <t>Oulanka Research Station</t>
  </si>
  <si>
    <t>Kainuu Fisheries Research Station</t>
  </si>
  <si>
    <t>Hyytiälä Forest Research Station</t>
  </si>
  <si>
    <t>Kolari Research Unit</t>
  </si>
  <si>
    <t>Pallas-Sodankylä Research Station</t>
  </si>
  <si>
    <t>Kilpisjärvi Biological Station</t>
  </si>
  <si>
    <t>Abisko Scientific Research Station</t>
  </si>
  <si>
    <t>Tarfala Research Station</t>
  </si>
  <si>
    <t>Svartberget Research Station</t>
  </si>
  <si>
    <t>Nibio Svanhovd Research Station</t>
  </si>
  <si>
    <t>Finse Alpine Research Centre</t>
  </si>
  <si>
    <t>Polish Polar Station Hornsund</t>
  </si>
  <si>
    <t>Czech Arctic Research Station of Josef Svoboda</t>
  </si>
  <si>
    <t>Adam Mickiewicz University Polar Station “Petuniabukta”</t>
  </si>
  <si>
    <t>Netherlands’ Arctic Station</t>
  </si>
  <si>
    <t>UK Arctic Research Station</t>
  </si>
  <si>
    <t>Ny-Ålesund Research Station – NPI Sverdrup</t>
  </si>
  <si>
    <t>CNR Arctic Station “Dirigibile Italia”</t>
  </si>
  <si>
    <t>AWIPEV Arctic Research Base</t>
  </si>
  <si>
    <t>Arctic Stations</t>
  </si>
  <si>
    <t>Norway</t>
  </si>
  <si>
    <t>Finland</t>
  </si>
  <si>
    <t>Sweden</t>
  </si>
  <si>
    <t>Denmark</t>
  </si>
  <si>
    <t>In yellow (emissions per capita/365)</t>
  </si>
  <si>
    <t>https://www.destatis.de/EN/Themes/Countries-Regions/International-Statistics/Data-Topic/Tables/BasicData_CO2.html</t>
  </si>
  <si>
    <t>No data yet</t>
  </si>
  <si>
    <t>Note that if you select 'other' in the 'Select Helicopter Size' column, you will need to estimate the CO2 emissions from your flight in the 'Overwrite CO2 (kg) value' column.</t>
  </si>
  <si>
    <t>Note that if you select 'other' in the 'aircraft selection' column, you will need to estimate the CO2 emissions from your flight in the 'Overwrite CO2 (kg) value' column.</t>
  </si>
  <si>
    <t>Note that if you select 'other' in the 'Select location' column, you will need to estimate the CO2 emissions from your stay in the 'Overwrite CO2 (kg) value' column.</t>
  </si>
  <si>
    <t>Note that no data on Arctic stations is available yet.</t>
  </si>
  <si>
    <t>If you select an Arctic station or if you select 'other' in the 'Select Station' column, you will need to estimate the CO2 emissions from your stay in the 'Overwrite CO2 (kg) value' column.</t>
  </si>
  <si>
    <t>Note that if you select 'other' in the 'Select product' column, you will need to estimate the CO2 emissions from your product use in the 'Overwrite CO2 (kg) value' column.</t>
  </si>
  <si>
    <t>Note that if you select 'other' in the 'Select fuel' column, you will need to estimate the CO2 emissions from your fuel use in the 'Overwrite CO2 (kg) value' column.</t>
  </si>
  <si>
    <t>Tip: for fuel based transportation, you can also use the 'Fuels' tab to assess CO2 emissions.</t>
  </si>
  <si>
    <t>Note that if you select 'other' in the 'Select boat type' column, you will need to estimate the CO2 emissions from this trip in the 'Overwrite CO2 (kg) value' column.</t>
  </si>
  <si>
    <t>kgCo2 / kg or L</t>
  </si>
  <si>
    <t>kg</t>
  </si>
  <si>
    <t>L</t>
  </si>
  <si>
    <t>Unit</t>
  </si>
  <si>
    <t>approx. 10m (e.g. Targa37)</t>
  </si>
  <si>
    <t>approx. 30m (e.g. Dredger)</t>
  </si>
  <si>
    <t>approx. 120m (e.g. icebreaker)</t>
  </si>
  <si>
    <t>If you cannot find a country, please look for the overarching region or continent.</t>
  </si>
  <si>
    <t>Transport mode</t>
  </si>
  <si>
    <t>Road Transport</t>
  </si>
  <si>
    <t>Airfreight</t>
  </si>
  <si>
    <t>kgCO2/tonne-km</t>
  </si>
  <si>
    <t>Urumqi</t>
  </si>
  <si>
    <t>Orebro</t>
  </si>
  <si>
    <t>Faberg</t>
  </si>
  <si>
    <t>Kardla</t>
  </si>
  <si>
    <t>Karmoy</t>
  </si>
  <si>
    <t>La Grande Riviere</t>
  </si>
  <si>
    <t>Lubeck</t>
  </si>
  <si>
    <t>Liepajas Lidosta (LPX)</t>
  </si>
  <si>
    <t>Malung-Salens</t>
  </si>
  <si>
    <t>Poznan</t>
  </si>
  <si>
    <t>Rorvik</t>
  </si>
  <si>
    <t>Rada</t>
  </si>
  <si>
    <t>Sonderborg</t>
  </si>
  <si>
    <t>Satenas</t>
  </si>
  <si>
    <t>Stockholm / Vasteras</t>
  </si>
  <si>
    <t>Petrol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</si>
</sst>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 #,##0.00_ ;_ * \-#,##0.00_ ;_ * &quot;-&quot;??_ ;_ @_ "/>
    <numFmt numFmtId="165" formatCode="[$-409]mmm\-yy;@"/>
    <numFmt numFmtId="166" formatCode="0.0"/>
    <numFmt numFmtId="167" formatCode="dd/mm/yyyy;@"/>
    <numFmt numFmtId="168" formatCode="_ * #,##0_ ;_ * \-#,##0_ ;_ * &quot;-&quot;??_ ;_ @_ "/>
    <numFmt numFmtId="169" formatCode="#,##0_ ;\-#,##0\ "/>
    <numFmt numFmtId="170" formatCode="0.00000"/>
    <numFmt numFmtId="171" formatCode="_ * #,##0.0_ ;_ * \-#,##0.0_ ;_ * &quot;-&quot;??_ ;_ @_ "/>
  </numFmts>
  <fonts count="34" x14ac:knownFonts="1">
    <font>
      <sz val="11"/>
      <color theme="1"/>
      <name val="Aptos Narrow"/>
      <family val="2"/>
      <scheme val="minor"/>
    </font>
    <font>
      <b/>
      <sz val="11"/>
      <color theme="0"/>
      <name val="Aptos Narrow"/>
      <family val="2"/>
      <scheme val="minor"/>
    </font>
    <font>
      <u/>
      <sz val="11"/>
      <color theme="10"/>
      <name val="Aptos Narrow"/>
      <family val="2"/>
      <scheme val="minor"/>
    </font>
    <font>
      <sz val="10"/>
      <name val="Verdana"/>
      <family val="2"/>
    </font>
    <font>
      <sz val="10"/>
      <name val="Arial"/>
      <family val="2"/>
    </font>
    <font>
      <u/>
      <sz val="10"/>
      <color indexed="12"/>
      <name val="Verdana"/>
      <family val="2"/>
    </font>
    <font>
      <sz val="9"/>
      <color theme="1"/>
      <name val="Aptos Narrow"/>
      <family val="2"/>
      <scheme val="minor"/>
    </font>
    <font>
      <u/>
      <sz val="11"/>
      <color theme="6"/>
      <name val="Calibri"/>
      <family val="2"/>
    </font>
    <font>
      <b/>
      <sz val="9"/>
      <color theme="1"/>
      <name val="Aptos Narrow"/>
      <family val="2"/>
      <scheme val="minor"/>
    </font>
    <font>
      <u/>
      <sz val="10"/>
      <color theme="4"/>
      <name val="Aptos Narrow"/>
      <family val="2"/>
      <scheme val="minor"/>
    </font>
    <font>
      <b/>
      <sz val="12"/>
      <color theme="4"/>
      <name val="Aptos Narrow"/>
      <family val="2"/>
      <scheme val="minor"/>
    </font>
    <font>
      <sz val="8"/>
      <name val="Aptos Narrow"/>
      <family val="2"/>
      <scheme val="minor"/>
    </font>
    <font>
      <b/>
      <sz val="28"/>
      <color theme="1"/>
      <name val="Aptos Narrow"/>
      <family val="2"/>
      <scheme val="minor"/>
    </font>
    <font>
      <b/>
      <sz val="11"/>
      <color theme="1"/>
      <name val="Calibri Light"/>
      <family val="2"/>
    </font>
    <font>
      <b/>
      <u/>
      <sz val="11"/>
      <color rgb="FF0070C0"/>
      <name val="Calibri Light"/>
      <family val="2"/>
    </font>
    <font>
      <sz val="11"/>
      <color theme="1"/>
      <name val="Calibri Light"/>
      <family val="2"/>
    </font>
    <font>
      <u/>
      <sz val="11"/>
      <color rgb="FF0070C0"/>
      <name val="Calibri Light"/>
      <family val="2"/>
    </font>
    <font>
      <b/>
      <sz val="11"/>
      <color theme="0"/>
      <name val="Calibri Light"/>
      <family val="2"/>
    </font>
    <font>
      <u/>
      <sz val="11"/>
      <color theme="10"/>
      <name val="Calibri Light"/>
      <family val="2"/>
    </font>
    <font>
      <b/>
      <sz val="11"/>
      <color rgb="FFFF0000"/>
      <name val="Calibri Light"/>
      <family val="2"/>
    </font>
    <font>
      <b/>
      <sz val="28"/>
      <color theme="1"/>
      <name val="Calibri Light"/>
      <family val="2"/>
    </font>
    <font>
      <sz val="11"/>
      <color rgb="FF2A343D"/>
      <name val="Calibri Light"/>
      <family val="2"/>
    </font>
    <font>
      <b/>
      <sz val="48"/>
      <color rgb="FFFF0000"/>
      <name val="Calibri Light"/>
      <family val="2"/>
    </font>
    <font>
      <b/>
      <sz val="36"/>
      <color theme="1"/>
      <name val="Calibri Light"/>
      <family val="2"/>
    </font>
    <font>
      <b/>
      <sz val="11"/>
      <color rgb="FF002060"/>
      <name val="Calibri Light"/>
      <family val="2"/>
    </font>
    <font>
      <vertAlign val="subscript"/>
      <sz val="11"/>
      <color indexed="56"/>
      <name val="Calibri Light"/>
      <family val="2"/>
    </font>
    <font>
      <sz val="11"/>
      <color indexed="56"/>
      <name val="Calibri Light"/>
      <family val="2"/>
    </font>
    <font>
      <sz val="11"/>
      <color rgb="FF002060"/>
      <name val="Calibri Light"/>
      <family val="2"/>
    </font>
    <font>
      <sz val="36"/>
      <color theme="1"/>
      <name val="Calibri Light"/>
      <family val="2"/>
    </font>
    <font>
      <b/>
      <sz val="11"/>
      <color theme="1"/>
      <name val="Aptos Narrow"/>
      <family val="2"/>
      <scheme val="minor"/>
    </font>
    <font>
      <sz val="11"/>
      <color theme="1"/>
      <name val="Aptos Narrow"/>
      <family val="2"/>
      <scheme val="minor"/>
    </font>
    <font>
      <sz val="11"/>
      <name val="Calibri Light"/>
      <family val="2"/>
    </font>
    <font>
      <sz val="28"/>
      <color theme="1"/>
      <name val="Calibri Light"/>
      <family val="2"/>
    </font>
    <font>
      <sz val="8"/>
      <color indexed="63"/>
      <name val="Trebuchet MS"/>
      <family val="2"/>
    </font>
  </fonts>
  <fills count="17">
    <fill>
      <patternFill patternType="none"/>
    </fill>
    <fill>
      <patternFill patternType="gray125"/>
    </fill>
    <fill>
      <patternFill patternType="solid">
        <fgColor theme="4"/>
        <bgColor theme="4"/>
      </patternFill>
    </fill>
    <fill>
      <patternFill patternType="solid">
        <fgColor theme="4" tint="0.79998168889431442"/>
        <bgColor theme="4" tint="0.79998168889431442"/>
      </patternFill>
    </fill>
    <fill>
      <patternFill patternType="solid">
        <fgColor rgb="FFD9D9D9"/>
        <bgColor indexed="64"/>
      </patternFill>
    </fill>
    <fill>
      <patternFill patternType="solid">
        <fgColor theme="4"/>
        <bgColor indexed="64"/>
      </patternFill>
    </fill>
    <fill>
      <patternFill patternType="solid">
        <fgColor rgb="FFFFCC00"/>
        <bgColor indexed="64"/>
      </patternFill>
    </fill>
    <fill>
      <patternFill patternType="solid">
        <fgColor rgb="FFCCCCFF"/>
        <bgColor indexed="64"/>
      </patternFill>
    </fill>
    <fill>
      <patternFill patternType="solid">
        <fgColor rgb="FFFF9933"/>
        <bgColor indexed="64"/>
      </patternFill>
    </fill>
    <fill>
      <patternFill patternType="solid">
        <fgColor rgb="FFCCFF99"/>
        <bgColor indexed="64"/>
      </patternFill>
    </fill>
    <fill>
      <patternFill patternType="solid">
        <fgColor rgb="FFEAEAEA"/>
        <bgColor indexed="64"/>
      </patternFill>
    </fill>
    <fill>
      <patternFill patternType="solid">
        <fgColor theme="3" tint="0.89999084444715716"/>
        <bgColor indexed="64"/>
      </patternFill>
    </fill>
    <fill>
      <patternFill patternType="solid">
        <fgColor theme="3" tint="0.89999084444715716"/>
        <bgColor theme="0" tint="-0.14999847407452621"/>
      </patternFill>
    </fill>
    <fill>
      <patternFill patternType="solid">
        <fgColor rgb="FFE1F4FD"/>
        <bgColor indexed="64"/>
      </patternFill>
    </fill>
    <fill>
      <patternFill patternType="solid">
        <fgColor rgb="FFC7E4F8"/>
        <bgColor indexed="64"/>
      </patternFill>
    </fill>
    <fill>
      <patternFill patternType="solid">
        <fgColor rgb="FFFFFF00"/>
        <bgColor indexed="64"/>
      </patternFill>
    </fill>
    <fill>
      <patternFill patternType="solid">
        <fgColor theme="0"/>
        <bgColor indexed="64"/>
      </patternFill>
    </fill>
  </fills>
  <borders count="55">
    <border>
      <left/>
      <right/>
      <top/>
      <bottom/>
      <diagonal/>
    </border>
    <border>
      <left/>
      <right/>
      <top style="thin">
        <color theme="4" tint="0.39997558519241921"/>
      </top>
      <bottom style="thin">
        <color theme="4" tint="0.39997558519241921"/>
      </bottom>
      <diagonal/>
    </border>
    <border>
      <left/>
      <right/>
      <top/>
      <bottom style="thick">
        <color theme="4"/>
      </bottom>
      <diagonal/>
    </border>
    <border>
      <left style="medium">
        <color indexed="64"/>
      </left>
      <right/>
      <top style="medium">
        <color indexed="64"/>
      </top>
      <bottom style="medium">
        <color indexed="64"/>
      </bottom>
      <diagonal/>
    </border>
    <border>
      <left/>
      <right/>
      <top/>
      <bottom style="dashed">
        <color theme="0" tint="-0.24994659260841701"/>
      </bottom>
      <diagonal/>
    </border>
    <border>
      <left/>
      <right/>
      <top style="medium">
        <color theme="4"/>
      </top>
      <bottom/>
      <diagonal/>
    </border>
    <border>
      <left style="thick">
        <color theme="0"/>
      </left>
      <right style="thick">
        <color theme="0"/>
      </right>
      <top/>
      <bottom style="thin">
        <color theme="0" tint="-0.24994659260841701"/>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right/>
      <top/>
      <bottom style="thin">
        <color theme="4" tint="0.39997558519241921"/>
      </bottom>
      <diagonal/>
    </border>
    <border>
      <left/>
      <right/>
      <top style="thin">
        <color theme="4" tint="0.39997558519241921"/>
      </top>
      <bottom/>
      <diagonal/>
    </border>
    <border>
      <left style="thin">
        <color rgb="FF053D5F"/>
      </left>
      <right style="thin">
        <color rgb="FF053D5F"/>
      </right>
      <top style="thin">
        <color rgb="FF053D5F"/>
      </top>
      <bottom style="thin">
        <color rgb="FF053D5F"/>
      </bottom>
      <diagonal/>
    </border>
    <border>
      <left style="thin">
        <color rgb="FF053D5F"/>
      </left>
      <right style="thin">
        <color indexed="64"/>
      </right>
      <top style="thin">
        <color rgb="FF053D5F"/>
      </top>
      <bottom style="thin">
        <color rgb="FF053D5F"/>
      </bottom>
      <diagonal/>
    </border>
    <border>
      <left style="thin">
        <color theme="4" tint="0.39997558519241921"/>
      </left>
      <right style="thin">
        <color rgb="FF053D5F"/>
      </right>
      <top style="thin">
        <color rgb="FF053D5F"/>
      </top>
      <bottom style="thin">
        <color rgb="FF053D5F"/>
      </bottom>
      <diagonal/>
    </border>
    <border>
      <left style="thin">
        <color rgb="FF053D5F"/>
      </left>
      <right style="thin">
        <color rgb="FF053D5F"/>
      </right>
      <top/>
      <bottom style="thin">
        <color rgb="FF053D5F"/>
      </bottom>
      <diagonal/>
    </border>
    <border>
      <left style="thin">
        <color rgb="FF053D5F"/>
      </left>
      <right style="thin">
        <color indexed="64"/>
      </right>
      <top/>
      <bottom style="thin">
        <color rgb="FF053D5F"/>
      </bottom>
      <diagonal/>
    </border>
    <border>
      <left style="thin">
        <color theme="4" tint="0.39997558519241921"/>
      </left>
      <right style="thin">
        <color rgb="FF053D5F"/>
      </right>
      <top style="thin">
        <color rgb="FF053D5F"/>
      </top>
      <bottom/>
      <diagonal/>
    </border>
    <border>
      <left style="thin">
        <color rgb="FF053D5F"/>
      </left>
      <right style="thin">
        <color indexed="64"/>
      </right>
      <top style="thin">
        <color rgb="FF053D5F"/>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auto="1"/>
      </left>
      <right style="thin">
        <color auto="1"/>
      </right>
      <top/>
      <bottom/>
      <diagonal/>
    </border>
    <border>
      <left style="thin">
        <color theme="4" tint="0.39997558519241921"/>
      </left>
      <right/>
      <top style="thin">
        <color theme="4" tint="0.39997558519241921"/>
      </top>
      <bottom style="thin">
        <color theme="4" tint="0.39997558519241921"/>
      </bottom>
      <diagonal/>
    </border>
    <border>
      <left/>
      <right/>
      <top style="thin">
        <color auto="1"/>
      </top>
      <bottom/>
      <diagonal/>
    </border>
    <border>
      <left/>
      <right style="thin">
        <color theme="4" tint="0.39997558519241921"/>
      </right>
      <top style="thin">
        <color theme="4" tint="0.39997558519241921"/>
      </top>
      <bottom style="thin">
        <color theme="4" tint="0.39997558519241921"/>
      </bottom>
      <diagonal/>
    </border>
    <border>
      <left style="thin">
        <color rgb="FF00A1E4"/>
      </left>
      <right/>
      <top style="thin">
        <color rgb="FF00A1E4"/>
      </top>
      <bottom/>
      <diagonal/>
    </border>
    <border>
      <left style="thin">
        <color rgb="FF00A1E4"/>
      </left>
      <right/>
      <top style="thin">
        <color rgb="FF00A1E4"/>
      </top>
      <bottom style="thin">
        <color rgb="FF00A1E4"/>
      </bottom>
      <diagonal/>
    </border>
    <border>
      <left style="thin">
        <color rgb="FF00A1E4"/>
      </left>
      <right/>
      <top style="thin">
        <color rgb="FF006684"/>
      </top>
      <bottom style="thin">
        <color rgb="FF00A1E4"/>
      </bottom>
      <diagonal/>
    </border>
    <border>
      <left style="thin">
        <color rgb="FF00A1E4"/>
      </left>
      <right/>
      <top/>
      <bottom style="thin">
        <color rgb="FF00A1E4"/>
      </bottom>
      <diagonal/>
    </border>
    <border>
      <left style="thin">
        <color theme="1"/>
      </left>
      <right style="thin">
        <color theme="1"/>
      </right>
      <top style="thin">
        <color theme="1"/>
      </top>
      <bottom style="thin">
        <color indexed="64"/>
      </bottom>
      <diagonal/>
    </border>
  </borders>
  <cellStyleXfs count="32">
    <xf numFmtId="0" fontId="0" fillId="0" borderId="0"/>
    <xf numFmtId="0" fontId="2" fillId="0" borderId="0" applyNumberFormat="0" applyFill="0" applyBorder="0" applyAlignment="0" applyProtection="0"/>
    <xf numFmtId="0" fontId="3" fillId="0" borderId="0"/>
    <xf numFmtId="43" fontId="3"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9" fontId="3" fillId="0" borderId="0" applyFont="0" applyFill="0" applyBorder="0" applyAlignment="0" applyProtection="0"/>
    <xf numFmtId="0" fontId="10" fillId="0" borderId="0" applyNumberFormat="0" applyProtection="0">
      <alignment horizontal="left"/>
    </xf>
    <xf numFmtId="0" fontId="8" fillId="0" borderId="9" applyNumberFormat="0" applyFill="0" applyProtection="0">
      <alignment wrapText="1"/>
    </xf>
    <xf numFmtId="0" fontId="6" fillId="0" borderId="8" applyNumberFormat="0" applyFont="0" applyFill="0" applyProtection="0">
      <alignment wrapText="1"/>
    </xf>
    <xf numFmtId="9" fontId="3" fillId="0" borderId="0" applyFont="0" applyFill="0" applyBorder="0" applyAlignment="0" applyProtection="0"/>
    <xf numFmtId="9" fontId="3" fillId="0" borderId="0" applyFont="0" applyFill="0" applyBorder="0" applyAlignment="0" applyProtection="0"/>
    <xf numFmtId="0" fontId="8" fillId="0" borderId="7" applyNumberFormat="0" applyProtection="0">
      <alignment wrapText="1"/>
    </xf>
    <xf numFmtId="0" fontId="3" fillId="0" borderId="0"/>
    <xf numFmtId="0" fontId="3" fillId="0" borderId="0"/>
    <xf numFmtId="0" fontId="3" fillId="0" borderId="0"/>
    <xf numFmtId="0" fontId="9" fillId="0" borderId="0" applyNumberFormat="0" applyFill="0" applyBorder="0" applyAlignment="0" applyProtection="0">
      <alignment vertical="top"/>
      <protection locked="0"/>
    </xf>
    <xf numFmtId="0" fontId="8" fillId="0" borderId="6" applyNumberFormat="0" applyProtection="0">
      <alignment horizontal="left" wrapText="1"/>
    </xf>
    <xf numFmtId="0" fontId="8" fillId="0" borderId="2" applyNumberFormat="0" applyProtection="0">
      <alignment wrapText="1"/>
    </xf>
    <xf numFmtId="0" fontId="6" fillId="0" borderId="5" applyNumberFormat="0" applyProtection="0">
      <alignment vertical="top" wrapText="1"/>
    </xf>
    <xf numFmtId="0" fontId="6" fillId="0" borderId="0" applyNumberFormat="0" applyProtection="0">
      <alignment vertical="top" wrapText="1"/>
    </xf>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43" fontId="3" fillId="0" borderId="0" applyFont="0" applyFill="0" applyBorder="0" applyAlignment="0" applyProtection="0"/>
    <xf numFmtId="0" fontId="6" fillId="0" borderId="4" applyNumberFormat="0" applyFont="0" applyProtection="0">
      <alignment wrapText="1"/>
    </xf>
    <xf numFmtId="0" fontId="4" fillId="0" borderId="0"/>
    <xf numFmtId="0" fontId="4" fillId="0" borderId="0"/>
    <xf numFmtId="0" fontId="3" fillId="0" borderId="0"/>
    <xf numFmtId="0" fontId="3" fillId="0" borderId="0"/>
    <xf numFmtId="0" fontId="4" fillId="0" borderId="0"/>
    <xf numFmtId="165" fontId="4" fillId="0" borderId="0"/>
    <xf numFmtId="164" fontId="30" fillId="0" borderId="0" applyFont="0" applyFill="0" applyBorder="0" applyAlignment="0" applyProtection="0"/>
  </cellStyleXfs>
  <cellXfs count="191">
    <xf numFmtId="0" fontId="0" fillId="0" borderId="0" xfId="0"/>
    <xf numFmtId="0" fontId="1" fillId="2" borderId="24" xfId="0" applyFont="1" applyFill="1" applyBorder="1" applyAlignment="1">
      <alignment horizontal="center" vertical="center"/>
    </xf>
    <xf numFmtId="0" fontId="1" fillId="2" borderId="23" xfId="0" applyFont="1" applyFill="1" applyBorder="1" applyAlignment="1">
      <alignment horizontal="center" vertical="center"/>
    </xf>
    <xf numFmtId="0" fontId="12" fillId="0" borderId="0" xfId="0" applyFont="1" applyAlignment="1">
      <alignment vertical="center"/>
    </xf>
    <xf numFmtId="0" fontId="14" fillId="6" borderId="19" xfId="1" applyFont="1" applyFill="1" applyBorder="1" applyAlignment="1">
      <alignment horizontal="left" vertical="center"/>
    </xf>
    <xf numFmtId="0" fontId="14" fillId="7" borderId="19" xfId="1" applyFont="1" applyFill="1" applyBorder="1" applyAlignment="1">
      <alignment horizontal="left" vertical="center"/>
    </xf>
    <xf numFmtId="0" fontId="14" fillId="8" borderId="19" xfId="1" applyFont="1" applyFill="1" applyBorder="1" applyAlignment="1">
      <alignment horizontal="left" vertical="center"/>
    </xf>
    <xf numFmtId="0" fontId="14" fillId="9" borderId="19" xfId="1" applyFont="1" applyFill="1" applyBorder="1" applyAlignment="1">
      <alignment horizontal="left" vertical="center"/>
    </xf>
    <xf numFmtId="0" fontId="13" fillId="10" borderId="19" xfId="0" applyFont="1" applyFill="1" applyBorder="1" applyAlignment="1">
      <alignment horizontal="center" vertical="center"/>
    </xf>
    <xf numFmtId="0" fontId="14" fillId="10" borderId="19" xfId="1" applyFont="1" applyFill="1" applyBorder="1" applyAlignment="1">
      <alignment horizontal="left" vertical="center"/>
    </xf>
    <xf numFmtId="0" fontId="15" fillId="0" borderId="0" xfId="0" applyFont="1"/>
    <xf numFmtId="0" fontId="16" fillId="0" borderId="0" xfId="0" applyFont="1"/>
    <xf numFmtId="0" fontId="15" fillId="0" borderId="0" xfId="0" applyFont="1" applyAlignment="1">
      <alignment vertical="center"/>
    </xf>
    <xf numFmtId="0" fontId="13" fillId="0" borderId="19" xfId="0" applyFont="1" applyBorder="1" applyAlignment="1">
      <alignment vertical="center"/>
    </xf>
    <xf numFmtId="0" fontId="15" fillId="0" borderId="21" xfId="0" applyFont="1" applyBorder="1" applyAlignment="1" applyProtection="1">
      <alignment vertical="center"/>
      <protection locked="0"/>
    </xf>
    <xf numFmtId="0" fontId="17" fillId="5" borderId="19" xfId="0" applyFont="1" applyFill="1" applyBorder="1" applyAlignment="1">
      <alignment horizontal="center" vertical="center"/>
    </xf>
    <xf numFmtId="0" fontId="17" fillId="2" borderId="19" xfId="0" applyFont="1" applyFill="1" applyBorder="1" applyAlignment="1">
      <alignment horizontal="center" vertical="center"/>
    </xf>
    <xf numFmtId="0" fontId="15" fillId="0" borderId="19" xfId="0" applyFont="1" applyBorder="1" applyAlignment="1" applyProtection="1">
      <alignment vertical="center"/>
      <protection locked="0"/>
    </xf>
    <xf numFmtId="0" fontId="18" fillId="0" borderId="0" xfId="1" applyFont="1"/>
    <xf numFmtId="0" fontId="13" fillId="0" borderId="3" xfId="0" applyFont="1" applyBorder="1" applyAlignment="1">
      <alignment horizontal="left" vertical="center"/>
    </xf>
    <xf numFmtId="0" fontId="19" fillId="0" borderId="0" xfId="0" applyFont="1"/>
    <xf numFmtId="0" fontId="17" fillId="2" borderId="24"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wrapText="1"/>
    </xf>
    <xf numFmtId="0" fontId="17" fillId="2" borderId="28" xfId="0" applyFont="1" applyFill="1" applyBorder="1" applyAlignment="1">
      <alignment horizontal="center" vertical="center"/>
    </xf>
    <xf numFmtId="0" fontId="17" fillId="2" borderId="28" xfId="0" applyFont="1" applyFill="1" applyBorder="1" applyAlignment="1">
      <alignment horizontal="center" vertical="center" wrapText="1"/>
    </xf>
    <xf numFmtId="0" fontId="17" fillId="2" borderId="27" xfId="0" applyFont="1" applyFill="1" applyBorder="1" applyAlignment="1">
      <alignment horizontal="center" vertical="center"/>
    </xf>
    <xf numFmtId="0" fontId="1" fillId="5" borderId="24" xfId="0" applyFont="1" applyFill="1" applyBorder="1" applyAlignment="1">
      <alignment horizontal="center" vertical="center"/>
    </xf>
    <xf numFmtId="0" fontId="19" fillId="0" borderId="0" xfId="0" applyFont="1" applyAlignment="1">
      <alignment vertical="center"/>
    </xf>
    <xf numFmtId="0" fontId="15" fillId="0" borderId="0" xfId="0" applyFont="1" applyAlignment="1">
      <alignment horizontal="center" vertical="center"/>
    </xf>
    <xf numFmtId="0" fontId="19" fillId="0" borderId="0" xfId="0" applyFont="1" applyAlignment="1">
      <alignment horizontal="center" vertical="center"/>
    </xf>
    <xf numFmtId="166" fontId="15" fillId="0" borderId="0" xfId="0" applyNumberFormat="1" applyFont="1"/>
    <xf numFmtId="166" fontId="15" fillId="0" borderId="0" xfId="0" applyNumberFormat="1" applyFont="1" applyAlignment="1">
      <alignment horizontal="center" vertical="center"/>
    </xf>
    <xf numFmtId="0" fontId="21" fillId="0" borderId="0" xfId="0" applyFont="1" applyAlignment="1">
      <alignment horizontal="center" vertical="center"/>
    </xf>
    <xf numFmtId="0" fontId="15" fillId="11" borderId="19" xfId="0" applyFont="1" applyFill="1" applyBorder="1"/>
    <xf numFmtId="0" fontId="17" fillId="5" borderId="24" xfId="0" applyFont="1" applyFill="1" applyBorder="1" applyAlignment="1">
      <alignment horizontal="center" vertical="center"/>
    </xf>
    <xf numFmtId="0" fontId="15" fillId="0" borderId="30" xfId="0" applyFont="1" applyBorder="1"/>
    <xf numFmtId="0" fontId="15" fillId="0" borderId="31" xfId="0" applyFont="1" applyBorder="1"/>
    <xf numFmtId="0" fontId="15" fillId="0" borderId="32" xfId="0" applyFont="1" applyBorder="1"/>
    <xf numFmtId="0" fontId="15" fillId="0" borderId="33" xfId="0" applyFont="1" applyBorder="1"/>
    <xf numFmtId="0" fontId="23" fillId="0" borderId="0" xfId="0" applyFont="1"/>
    <xf numFmtId="0" fontId="15" fillId="0" borderId="34" xfId="0" applyFont="1" applyBorder="1"/>
    <xf numFmtId="0" fontId="15" fillId="0" borderId="35" xfId="0" applyFont="1" applyBorder="1"/>
    <xf numFmtId="0" fontId="15" fillId="0" borderId="36" xfId="0" applyFont="1" applyBorder="1"/>
    <xf numFmtId="0" fontId="15" fillId="0" borderId="37" xfId="0" applyFont="1" applyBorder="1"/>
    <xf numFmtId="0" fontId="17" fillId="2" borderId="10" xfId="0" applyFont="1" applyFill="1" applyBorder="1"/>
    <xf numFmtId="0" fontId="15" fillId="3" borderId="1" xfId="0" applyFont="1" applyFill="1" applyBorder="1"/>
    <xf numFmtId="0" fontId="15" fillId="0" borderId="1" xfId="0" applyFont="1" applyBorder="1"/>
    <xf numFmtId="0" fontId="15" fillId="3" borderId="11" xfId="0" applyFont="1" applyFill="1" applyBorder="1"/>
    <xf numFmtId="0" fontId="24" fillId="2" borderId="15" xfId="0" applyFont="1" applyFill="1" applyBorder="1"/>
    <xf numFmtId="0" fontId="24" fillId="4" borderId="16" xfId="0" applyFont="1" applyFill="1" applyBorder="1"/>
    <xf numFmtId="0" fontId="27" fillId="4" borderId="14" xfId="0" applyFont="1" applyFill="1" applyBorder="1"/>
    <xf numFmtId="166" fontId="27" fillId="3" borderId="12" xfId="0" applyNumberFormat="1" applyFont="1" applyFill="1" applyBorder="1" applyAlignment="1">
      <alignment horizontal="center"/>
    </xf>
    <xf numFmtId="166" fontId="27" fillId="0" borderId="13" xfId="0" applyNumberFormat="1" applyFont="1" applyBorder="1" applyAlignment="1">
      <alignment horizontal="center"/>
    </xf>
    <xf numFmtId="166" fontId="27" fillId="3" borderId="13" xfId="0" applyNumberFormat="1" applyFont="1" applyFill="1" applyBorder="1" applyAlignment="1">
      <alignment horizontal="center"/>
    </xf>
    <xf numFmtId="166" fontId="27" fillId="0" borderId="12" xfId="0" applyNumberFormat="1" applyFont="1" applyBorder="1" applyAlignment="1">
      <alignment horizontal="center"/>
    </xf>
    <xf numFmtId="0" fontId="27" fillId="4" borderId="17" xfId="0" applyFont="1" applyFill="1" applyBorder="1"/>
    <xf numFmtId="166" fontId="27" fillId="0" borderId="18" xfId="0" applyNumberFormat="1" applyFont="1" applyBorder="1" applyAlignment="1">
      <alignment horizontal="center"/>
    </xf>
    <xf numFmtId="0" fontId="15" fillId="3" borderId="1" xfId="0" applyFont="1" applyFill="1" applyBorder="1" applyAlignment="1">
      <alignment wrapText="1"/>
    </xf>
    <xf numFmtId="0" fontId="15" fillId="0" borderId="0" xfId="0" applyFont="1" applyAlignment="1">
      <alignment wrapText="1"/>
    </xf>
    <xf numFmtId="0" fontId="15" fillId="0" borderId="11" xfId="0" applyFont="1" applyBorder="1"/>
    <xf numFmtId="0" fontId="19" fillId="0" borderId="0" xfId="0" applyFont="1" applyAlignment="1">
      <alignment horizontal="right" vertical="center"/>
    </xf>
    <xf numFmtId="0" fontId="13" fillId="0" borderId="3" xfId="0" applyFont="1" applyBorder="1" applyAlignment="1">
      <alignment horizontal="center" vertical="center" wrapText="1"/>
    </xf>
    <xf numFmtId="0" fontId="29" fillId="0" borderId="3" xfId="0" applyFont="1" applyBorder="1" applyAlignment="1">
      <alignment horizontal="center" vertical="center" wrapText="1"/>
    </xf>
    <xf numFmtId="167" fontId="15" fillId="0" borderId="24" xfId="0" applyNumberFormat="1" applyFont="1" applyBorder="1" applyAlignment="1" applyProtection="1">
      <alignment horizontal="left"/>
      <protection locked="0"/>
    </xf>
    <xf numFmtId="0" fontId="15" fillId="0" borderId="24" xfId="0" applyFont="1" applyBorder="1" applyAlignment="1" applyProtection="1">
      <alignment horizontal="left"/>
      <protection locked="0"/>
    </xf>
    <xf numFmtId="167" fontId="15" fillId="0" borderId="20" xfId="0" applyNumberFormat="1" applyFont="1" applyBorder="1" applyAlignment="1" applyProtection="1">
      <alignment horizontal="left"/>
      <protection locked="0"/>
    </xf>
    <xf numFmtId="0" fontId="15" fillId="0" borderId="20" xfId="0" applyFont="1" applyBorder="1" applyAlignment="1" applyProtection="1">
      <alignment horizontal="left"/>
      <protection locked="0"/>
    </xf>
    <xf numFmtId="0" fontId="15" fillId="0" borderId="23" xfId="0" applyFont="1" applyBorder="1" applyAlignment="1" applyProtection="1">
      <alignment horizontal="left"/>
      <protection locked="0"/>
    </xf>
    <xf numFmtId="0" fontId="15" fillId="0" borderId="19" xfId="0" applyFont="1" applyBorder="1" applyAlignment="1" applyProtection="1">
      <alignment horizontal="left"/>
      <protection locked="0"/>
    </xf>
    <xf numFmtId="0" fontId="15" fillId="0" borderId="28" xfId="0" applyFont="1" applyBorder="1" applyAlignment="1" applyProtection="1">
      <alignment horizontal="left"/>
      <protection locked="0"/>
    </xf>
    <xf numFmtId="0" fontId="15" fillId="0" borderId="26" xfId="0" applyFont="1" applyBorder="1" applyAlignment="1" applyProtection="1">
      <alignment horizontal="left"/>
      <protection locked="0"/>
    </xf>
    <xf numFmtId="0" fontId="15" fillId="0" borderId="27" xfId="0" applyFont="1" applyBorder="1" applyAlignment="1" applyProtection="1">
      <alignment horizontal="left"/>
      <protection locked="0"/>
    </xf>
    <xf numFmtId="0" fontId="15" fillId="0" borderId="25" xfId="0" applyFont="1" applyBorder="1" applyAlignment="1" applyProtection="1">
      <alignment horizontal="left"/>
      <protection locked="0"/>
    </xf>
    <xf numFmtId="0" fontId="0" fillId="0" borderId="24" xfId="0" applyBorder="1" applyAlignment="1" applyProtection="1">
      <alignment horizontal="left"/>
      <protection locked="0"/>
    </xf>
    <xf numFmtId="0" fontId="0" fillId="0" borderId="20" xfId="0" applyBorder="1" applyAlignment="1" applyProtection="1">
      <alignment horizontal="left"/>
      <protection locked="0"/>
    </xf>
    <xf numFmtId="0" fontId="0" fillId="0" borderId="23" xfId="0" applyBorder="1" applyAlignment="1" applyProtection="1">
      <alignment horizontal="left"/>
      <protection locked="0"/>
    </xf>
    <xf numFmtId="0" fontId="0" fillId="0" borderId="19" xfId="0" applyBorder="1" applyAlignment="1" applyProtection="1">
      <alignment horizontal="left"/>
      <protection locked="0"/>
    </xf>
    <xf numFmtId="0" fontId="15" fillId="0" borderId="0" xfId="0" applyFont="1" applyAlignment="1">
      <alignment horizontal="center"/>
    </xf>
    <xf numFmtId="168" fontId="15" fillId="0" borderId="24" xfId="31" applyNumberFormat="1" applyFont="1" applyBorder="1" applyAlignment="1" applyProtection="1">
      <alignment horizontal="center"/>
      <protection locked="0"/>
    </xf>
    <xf numFmtId="168" fontId="15" fillId="0" borderId="20" xfId="31" applyNumberFormat="1" applyFont="1" applyBorder="1" applyAlignment="1" applyProtection="1">
      <alignment horizontal="center"/>
      <protection locked="0"/>
    </xf>
    <xf numFmtId="168" fontId="13" fillId="11" borderId="29" xfId="31" applyNumberFormat="1" applyFont="1" applyFill="1" applyBorder="1" applyAlignment="1">
      <alignment horizontal="center" vertical="center"/>
    </xf>
    <xf numFmtId="168" fontId="15" fillId="11" borderId="24" xfId="31" applyNumberFormat="1" applyFont="1" applyFill="1" applyBorder="1" applyAlignment="1">
      <alignment horizontal="center"/>
    </xf>
    <xf numFmtId="168" fontId="15" fillId="11" borderId="20" xfId="31" applyNumberFormat="1" applyFont="1" applyFill="1" applyBorder="1" applyAlignment="1">
      <alignment horizontal="center"/>
    </xf>
    <xf numFmtId="168" fontId="15" fillId="0" borderId="0" xfId="31" applyNumberFormat="1" applyFont="1"/>
    <xf numFmtId="168" fontId="15" fillId="11" borderId="28" xfId="31" applyNumberFormat="1" applyFont="1" applyFill="1" applyBorder="1" applyAlignment="1">
      <alignment horizontal="center"/>
    </xf>
    <xf numFmtId="168" fontId="15" fillId="0" borderId="28" xfId="31" applyNumberFormat="1" applyFont="1" applyBorder="1" applyAlignment="1" applyProtection="1">
      <alignment horizontal="center"/>
      <protection locked="0"/>
    </xf>
    <xf numFmtId="168" fontId="15" fillId="0" borderId="26" xfId="31" applyNumberFormat="1" applyFont="1" applyBorder="1" applyAlignment="1" applyProtection="1">
      <alignment horizontal="center"/>
      <protection locked="0"/>
    </xf>
    <xf numFmtId="168" fontId="15" fillId="12" borderId="24" xfId="31" applyNumberFormat="1" applyFont="1" applyFill="1" applyBorder="1" applyAlignment="1">
      <alignment horizontal="center"/>
    </xf>
    <xf numFmtId="168" fontId="15" fillId="0" borderId="0" xfId="31" applyNumberFormat="1" applyFont="1" applyAlignment="1">
      <alignment horizontal="center"/>
    </xf>
    <xf numFmtId="168" fontId="0" fillId="0" borderId="24" xfId="31" applyNumberFormat="1" applyFont="1" applyBorder="1" applyAlignment="1" applyProtection="1">
      <alignment horizontal="center"/>
      <protection locked="0"/>
    </xf>
    <xf numFmtId="168" fontId="0" fillId="0" borderId="20" xfId="31" applyNumberFormat="1" applyFont="1" applyBorder="1" applyAlignment="1" applyProtection="1">
      <alignment horizontal="center"/>
      <protection locked="0"/>
    </xf>
    <xf numFmtId="168" fontId="29" fillId="11" borderId="29" xfId="31" applyNumberFormat="1" applyFont="1" applyFill="1" applyBorder="1" applyAlignment="1">
      <alignment horizontal="center" vertical="center"/>
    </xf>
    <xf numFmtId="168" fontId="15" fillId="11" borderId="19" xfId="31" applyNumberFormat="1" applyFont="1" applyFill="1" applyBorder="1" applyAlignment="1">
      <alignment horizontal="center"/>
    </xf>
    <xf numFmtId="168" fontId="15" fillId="0" borderId="19" xfId="31" applyNumberFormat="1" applyFont="1" applyBorder="1" applyAlignment="1" applyProtection="1">
      <alignment horizontal="center"/>
      <protection locked="0"/>
    </xf>
    <xf numFmtId="168" fontId="15" fillId="11" borderId="19" xfId="31" applyNumberFormat="1" applyFont="1" applyFill="1" applyBorder="1" applyAlignment="1">
      <alignment horizontal="center" vertical="center"/>
    </xf>
    <xf numFmtId="169" fontId="15" fillId="11" borderId="24" xfId="31" applyNumberFormat="1" applyFont="1" applyFill="1" applyBorder="1" applyAlignment="1">
      <alignment horizontal="center"/>
    </xf>
    <xf numFmtId="169" fontId="15" fillId="0" borderId="24" xfId="31" applyNumberFormat="1" applyFont="1" applyBorder="1" applyAlignment="1" applyProtection="1">
      <alignment horizontal="center"/>
      <protection locked="0"/>
    </xf>
    <xf numFmtId="169" fontId="15" fillId="11" borderId="20" xfId="31" applyNumberFormat="1" applyFont="1" applyFill="1" applyBorder="1" applyAlignment="1">
      <alignment horizontal="center"/>
    </xf>
    <xf numFmtId="169" fontId="15" fillId="0" borderId="20" xfId="31" applyNumberFormat="1" applyFont="1" applyBorder="1" applyAlignment="1" applyProtection="1">
      <alignment horizontal="center"/>
      <protection locked="0"/>
    </xf>
    <xf numFmtId="0" fontId="15" fillId="11" borderId="21" xfId="0" applyFont="1" applyFill="1" applyBorder="1" applyAlignment="1">
      <alignment vertical="center"/>
    </xf>
    <xf numFmtId="169" fontId="0" fillId="0" borderId="24" xfId="31" applyNumberFormat="1" applyFont="1" applyBorder="1" applyAlignment="1" applyProtection="1">
      <alignment horizontal="center"/>
      <protection locked="0"/>
    </xf>
    <xf numFmtId="0" fontId="15" fillId="3" borderId="10" xfId="0" applyFont="1" applyFill="1" applyBorder="1"/>
    <xf numFmtId="0" fontId="1" fillId="2" borderId="10" xfId="0" applyFont="1" applyFill="1" applyBorder="1"/>
    <xf numFmtId="0" fontId="0" fillId="3" borderId="1" xfId="0" applyFill="1" applyBorder="1"/>
    <xf numFmtId="0" fontId="0" fillId="0" borderId="1" xfId="0" applyBorder="1"/>
    <xf numFmtId="0" fontId="0" fillId="3" borderId="47" xfId="0" applyFill="1" applyBorder="1"/>
    <xf numFmtId="0" fontId="0" fillId="0" borderId="47" xfId="0" applyBorder="1"/>
    <xf numFmtId="0" fontId="15" fillId="0" borderId="24" xfId="0" applyFont="1" applyBorder="1" applyAlignment="1" applyProtection="1">
      <alignment horizontal="center"/>
      <protection locked="0"/>
    </xf>
    <xf numFmtId="1" fontId="15" fillId="11" borderId="24" xfId="0" applyNumberFormat="1" applyFont="1" applyFill="1" applyBorder="1" applyAlignment="1">
      <alignment horizontal="center"/>
    </xf>
    <xf numFmtId="168" fontId="15" fillId="11" borderId="24" xfId="31" applyNumberFormat="1" applyFont="1" applyFill="1" applyBorder="1" applyAlignment="1" applyProtection="1">
      <alignment horizontal="center"/>
    </xf>
    <xf numFmtId="1" fontId="15" fillId="11" borderId="19" xfId="0" applyNumberFormat="1" applyFont="1" applyFill="1" applyBorder="1" applyAlignment="1">
      <alignment horizontal="center"/>
    </xf>
    <xf numFmtId="168" fontId="15" fillId="11" borderId="19" xfId="31" applyNumberFormat="1" applyFont="1" applyFill="1" applyBorder="1" applyAlignment="1" applyProtection="1">
      <alignment horizontal="center"/>
    </xf>
    <xf numFmtId="168" fontId="15" fillId="0" borderId="0" xfId="31" applyNumberFormat="1" applyFont="1" applyBorder="1" applyAlignment="1">
      <alignment horizontal="center"/>
    </xf>
    <xf numFmtId="0" fontId="15" fillId="0" borderId="47" xfId="0" applyFont="1" applyBorder="1"/>
    <xf numFmtId="166" fontId="15" fillId="0" borderId="1" xfId="0" applyNumberFormat="1" applyFont="1" applyBorder="1"/>
    <xf numFmtId="0" fontId="15" fillId="0" borderId="49" xfId="0" applyFont="1" applyBorder="1"/>
    <xf numFmtId="0" fontId="15" fillId="3" borderId="47" xfId="0" applyFont="1" applyFill="1" applyBorder="1"/>
    <xf numFmtId="166" fontId="15" fillId="3" borderId="1" xfId="0" applyNumberFormat="1" applyFont="1" applyFill="1" applyBorder="1"/>
    <xf numFmtId="0" fontId="15" fillId="3" borderId="49" xfId="0" applyFont="1" applyFill="1" applyBorder="1"/>
    <xf numFmtId="168" fontId="15" fillId="11" borderId="48" xfId="31" applyNumberFormat="1" applyFont="1" applyFill="1" applyBorder="1" applyAlignment="1" applyProtection="1">
      <alignment horizontal="center"/>
    </xf>
    <xf numFmtId="0" fontId="20" fillId="0" borderId="0" xfId="0" applyFont="1"/>
    <xf numFmtId="0" fontId="15" fillId="0" borderId="28" xfId="0" applyFont="1" applyBorder="1" applyAlignment="1" applyProtection="1">
      <alignment horizontal="center"/>
      <protection locked="0"/>
    </xf>
    <xf numFmtId="0" fontId="15" fillId="0" borderId="26" xfId="0" applyFont="1" applyBorder="1" applyAlignment="1" applyProtection="1">
      <alignment horizontal="center"/>
      <protection locked="0"/>
    </xf>
    <xf numFmtId="0" fontId="15" fillId="0" borderId="20" xfId="0" applyFont="1" applyBorder="1" applyAlignment="1" applyProtection="1">
      <alignment horizontal="center"/>
      <protection locked="0"/>
    </xf>
    <xf numFmtId="0" fontId="0" fillId="0" borderId="0" xfId="0" applyAlignment="1">
      <alignment horizontal="center"/>
    </xf>
    <xf numFmtId="0" fontId="31" fillId="0" borderId="20" xfId="1" applyFont="1" applyFill="1" applyBorder="1" applyAlignment="1" applyProtection="1">
      <alignment horizontal="center" vertical="center"/>
      <protection locked="0"/>
    </xf>
    <xf numFmtId="169" fontId="15" fillId="0" borderId="19" xfId="31" applyNumberFormat="1" applyFont="1" applyBorder="1" applyAlignment="1" applyProtection="1">
      <alignment horizontal="center"/>
      <protection locked="0"/>
    </xf>
    <xf numFmtId="169" fontId="15" fillId="0" borderId="24" xfId="31" applyNumberFormat="1" applyFont="1" applyBorder="1" applyAlignment="1" applyProtection="1">
      <alignment horizontal="center" vertical="center"/>
      <protection locked="0"/>
    </xf>
    <xf numFmtId="169" fontId="15" fillId="0" borderId="20" xfId="31" applyNumberFormat="1"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15" fillId="0" borderId="20" xfId="0" applyFont="1" applyBorder="1" applyAlignment="1" applyProtection="1">
      <alignment horizontal="center" vertical="center"/>
      <protection locked="0"/>
    </xf>
    <xf numFmtId="1" fontId="15" fillId="0" borderId="24" xfId="0" applyNumberFormat="1" applyFont="1" applyBorder="1" applyAlignment="1" applyProtection="1">
      <alignment horizontal="center" vertical="center"/>
      <protection locked="0"/>
    </xf>
    <xf numFmtId="1" fontId="15" fillId="0" borderId="19" xfId="0" applyNumberFormat="1" applyFont="1" applyBorder="1" applyAlignment="1" applyProtection="1">
      <alignment horizontal="center" vertical="center"/>
      <protection locked="0"/>
    </xf>
    <xf numFmtId="0" fontId="15" fillId="0" borderId="23" xfId="0" applyFont="1" applyBorder="1" applyAlignment="1">
      <alignment horizontal="left"/>
    </xf>
    <xf numFmtId="0" fontId="15" fillId="0" borderId="19" xfId="0" applyFont="1" applyBorder="1" applyAlignment="1">
      <alignment horizontal="left"/>
    </xf>
    <xf numFmtId="168" fontId="13" fillId="11" borderId="29" xfId="31" applyNumberFormat="1" applyFont="1" applyFill="1" applyBorder="1" applyAlignment="1" applyProtection="1">
      <alignment horizontal="center" vertical="center"/>
    </xf>
    <xf numFmtId="0" fontId="20" fillId="0" borderId="0" xfId="0" applyFont="1" applyAlignment="1">
      <alignment vertical="center"/>
    </xf>
    <xf numFmtId="1" fontId="15" fillId="0" borderId="24" xfId="0" applyNumberFormat="1" applyFont="1" applyBorder="1" applyAlignment="1" applyProtection="1">
      <alignment horizontal="center"/>
      <protection locked="0"/>
    </xf>
    <xf numFmtId="1" fontId="15" fillId="0" borderId="19" xfId="0" applyNumberFormat="1" applyFont="1" applyBorder="1" applyAlignment="1" applyProtection="1">
      <alignment horizontal="center"/>
      <protection locked="0"/>
    </xf>
    <xf numFmtId="168" fontId="15" fillId="0" borderId="24" xfId="31" applyNumberFormat="1" applyFont="1" applyBorder="1" applyAlignment="1" applyProtection="1">
      <protection locked="0"/>
    </xf>
    <xf numFmtId="168" fontId="15" fillId="0" borderId="20" xfId="31" applyNumberFormat="1" applyFont="1" applyBorder="1" applyAlignment="1" applyProtection="1">
      <protection locked="0"/>
    </xf>
    <xf numFmtId="2" fontId="15" fillId="11" borderId="24" xfId="0" applyNumberFormat="1" applyFont="1" applyFill="1" applyBorder="1" applyAlignment="1">
      <alignment horizontal="center"/>
    </xf>
    <xf numFmtId="2" fontId="15" fillId="11" borderId="20" xfId="0" applyNumberFormat="1" applyFont="1" applyFill="1" applyBorder="1" applyAlignment="1">
      <alignment horizontal="center"/>
    </xf>
    <xf numFmtId="168" fontId="15" fillId="12" borderId="20" xfId="31" applyNumberFormat="1" applyFont="1" applyFill="1" applyBorder="1" applyAlignment="1">
      <alignment horizontal="center"/>
    </xf>
    <xf numFmtId="0" fontId="15" fillId="0" borderId="19" xfId="0" applyFont="1" applyBorder="1" applyAlignment="1" applyProtection="1">
      <alignment horizontal="center"/>
      <protection locked="0"/>
    </xf>
    <xf numFmtId="0" fontId="33" fillId="13" borderId="50" xfId="0" applyFont="1" applyFill="1" applyBorder="1" applyAlignment="1">
      <alignment horizontal="left" vertical="top" wrapText="1"/>
    </xf>
    <xf numFmtId="0" fontId="33" fillId="14" borderId="51" xfId="0" applyFont="1" applyFill="1" applyBorder="1" applyAlignment="1">
      <alignment horizontal="left" vertical="top" wrapText="1"/>
    </xf>
    <xf numFmtId="0" fontId="33" fillId="13" borderId="51" xfId="0" applyFont="1" applyFill="1" applyBorder="1" applyAlignment="1">
      <alignment horizontal="left" vertical="top" wrapText="1"/>
    </xf>
    <xf numFmtId="0" fontId="33" fillId="13" borderId="52" xfId="0" applyFont="1" applyFill="1" applyBorder="1" applyAlignment="1">
      <alignment horizontal="left" vertical="top" wrapText="1"/>
    </xf>
    <xf numFmtId="0" fontId="33" fillId="13" borderId="53" xfId="0" applyFont="1" applyFill="1" applyBorder="1" applyAlignment="1">
      <alignment horizontal="left" vertical="top" wrapText="1"/>
    </xf>
    <xf numFmtId="166" fontId="27" fillId="3" borderId="18" xfId="0" applyNumberFormat="1" applyFont="1" applyFill="1" applyBorder="1" applyAlignment="1">
      <alignment horizontal="center"/>
    </xf>
    <xf numFmtId="166" fontId="27" fillId="15" borderId="12" xfId="0" applyNumberFormat="1" applyFont="1" applyFill="1" applyBorder="1" applyAlignment="1">
      <alignment horizontal="center"/>
    </xf>
    <xf numFmtId="166" fontId="27" fillId="15" borderId="13" xfId="0" applyNumberFormat="1" applyFont="1" applyFill="1" applyBorder="1" applyAlignment="1">
      <alignment horizontal="center"/>
    </xf>
    <xf numFmtId="0" fontId="15" fillId="16" borderId="0" xfId="0" applyFont="1" applyFill="1"/>
    <xf numFmtId="171" fontId="15" fillId="12" borderId="24" xfId="0" applyNumberFormat="1" applyFont="1" applyFill="1" applyBorder="1" applyAlignment="1">
      <alignment horizontal="center"/>
    </xf>
    <xf numFmtId="171" fontId="15" fillId="12" borderId="19" xfId="0" applyNumberFormat="1" applyFont="1" applyFill="1" applyBorder="1" applyAlignment="1">
      <alignment horizontal="center"/>
    </xf>
    <xf numFmtId="0" fontId="15" fillId="0" borderId="21" xfId="0" applyFont="1" applyBorder="1" applyAlignment="1" applyProtection="1">
      <alignment horizontal="right" vertical="center"/>
      <protection locked="0"/>
    </xf>
    <xf numFmtId="166" fontId="31" fillId="15" borderId="12" xfId="0" applyNumberFormat="1" applyFont="1" applyFill="1" applyBorder="1" applyAlignment="1">
      <alignment horizontal="center"/>
    </xf>
    <xf numFmtId="0" fontId="15" fillId="0" borderId="19" xfId="0" applyFont="1" applyBorder="1" applyAlignment="1" applyProtection="1">
      <alignment horizontal="center" vertical="center"/>
      <protection locked="0"/>
    </xf>
    <xf numFmtId="171" fontId="15" fillId="11" borderId="24" xfId="0" applyNumberFormat="1" applyFont="1" applyFill="1" applyBorder="1" applyAlignment="1">
      <alignment horizontal="center"/>
    </xf>
    <xf numFmtId="171" fontId="15" fillId="11" borderId="19" xfId="31" applyNumberFormat="1" applyFont="1" applyFill="1" applyBorder="1" applyAlignment="1">
      <alignment horizontal="center"/>
    </xf>
    <xf numFmtId="166" fontId="15" fillId="0" borderId="49" xfId="0" applyNumberFormat="1" applyFont="1" applyBorder="1"/>
    <xf numFmtId="168" fontId="15" fillId="11" borderId="24" xfId="0" applyNumberFormat="1" applyFont="1" applyFill="1" applyBorder="1" applyAlignment="1">
      <alignment horizontal="center" wrapText="1"/>
    </xf>
    <xf numFmtId="168" fontId="15" fillId="11" borderId="54" xfId="31" applyNumberFormat="1" applyFont="1" applyFill="1" applyBorder="1" applyAlignment="1">
      <alignment horizontal="center"/>
    </xf>
    <xf numFmtId="170" fontId="0" fillId="0" borderId="0" xfId="0" applyNumberFormat="1"/>
    <xf numFmtId="0" fontId="31" fillId="0" borderId="0" xfId="1" applyFont="1" applyBorder="1"/>
    <xf numFmtId="0" fontId="31" fillId="0" borderId="0" xfId="0" applyFont="1"/>
    <xf numFmtId="0" fontId="15" fillId="0" borderId="0" xfId="1" applyFont="1" applyFill="1" applyBorder="1"/>
    <xf numFmtId="169" fontId="15" fillId="12" borderId="24" xfId="31" applyNumberFormat="1" applyFont="1" applyFill="1" applyBorder="1" applyAlignment="1">
      <alignment horizontal="right"/>
    </xf>
    <xf numFmtId="0" fontId="13" fillId="9" borderId="23" xfId="0" applyFont="1" applyFill="1" applyBorder="1" applyAlignment="1">
      <alignment horizontal="center" vertical="center"/>
    </xf>
    <xf numFmtId="0" fontId="13" fillId="9" borderId="46" xfId="0" applyFont="1" applyFill="1" applyBorder="1" applyAlignment="1">
      <alignment horizontal="center" vertical="center"/>
    </xf>
    <xf numFmtId="0" fontId="13" fillId="9" borderId="22" xfId="0" applyFont="1" applyFill="1" applyBorder="1" applyAlignment="1">
      <alignment horizontal="center" vertical="center"/>
    </xf>
    <xf numFmtId="0" fontId="15" fillId="0" borderId="0" xfId="0" applyFont="1" applyAlignment="1">
      <alignment horizontal="center"/>
    </xf>
    <xf numFmtId="0" fontId="13" fillId="6" borderId="19" xfId="0" applyFont="1" applyFill="1" applyBorder="1" applyAlignment="1">
      <alignment horizontal="center" vertical="center"/>
    </xf>
    <xf numFmtId="0" fontId="13" fillId="7" borderId="19" xfId="0" applyFont="1" applyFill="1" applyBorder="1" applyAlignment="1">
      <alignment horizontal="center" vertical="center"/>
    </xf>
    <xf numFmtId="0" fontId="13" fillId="8" borderId="19" xfId="0" applyFont="1" applyFill="1" applyBorder="1" applyAlignment="1">
      <alignment horizontal="center" vertical="center"/>
    </xf>
    <xf numFmtId="0" fontId="20" fillId="0" borderId="0" xfId="0" applyFont="1" applyAlignment="1">
      <alignment horizontal="center"/>
    </xf>
    <xf numFmtId="0" fontId="20" fillId="0" borderId="0" xfId="0" applyFont="1" applyAlignment="1">
      <alignment horizontal="center" wrapText="1"/>
    </xf>
    <xf numFmtId="0" fontId="13" fillId="0" borderId="0" xfId="0" applyFont="1" applyAlignment="1">
      <alignment horizontal="center"/>
    </xf>
    <xf numFmtId="0" fontId="20" fillId="0" borderId="0" xfId="0" applyFont="1" applyAlignment="1">
      <alignment horizontal="center" vertical="center"/>
    </xf>
    <xf numFmtId="0" fontId="32" fillId="0" borderId="0" xfId="0" applyFont="1" applyAlignment="1">
      <alignment horizontal="center" vertical="center"/>
    </xf>
    <xf numFmtId="0" fontId="22"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42" xfId="0" applyFont="1" applyBorder="1" applyAlignment="1">
      <alignment horizontal="center" vertical="center"/>
    </xf>
    <xf numFmtId="0" fontId="15" fillId="0" borderId="43"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cellXfs>
  <cellStyles count="32">
    <cellStyle name="Body: normal cell" xfId="24" xr:uid="{5341B561-8A44-4BA7-9F1D-0D98F8503A05}"/>
    <cellStyle name="Comma" xfId="31" builtinId="3"/>
    <cellStyle name="Comma 2" xfId="3" xr:uid="{1AD9D356-1C53-4EAC-815D-CDC7742415D8}"/>
    <cellStyle name="Comma 3" xfId="23" xr:uid="{2A696A79-14DA-4E8D-ADFA-188813639678}"/>
    <cellStyle name="Followed Hyperlink 2" xfId="22" xr:uid="{601B192F-EE60-4374-8BB3-8E7F03620E8A}"/>
    <cellStyle name="Font: Calibri, 9pt regular" xfId="21" xr:uid="{135184C3-2245-4D55-800B-1A6F515B82E4}"/>
    <cellStyle name="Footnotes: all except top row" xfId="20" xr:uid="{B170FDFB-E4B7-4B8E-B755-511B621E312C}"/>
    <cellStyle name="Footnotes: top row" xfId="19" xr:uid="{D28CF4AA-C5E0-40AA-80A2-36E962FD7FC5}"/>
    <cellStyle name="Header: bottom row" xfId="18" xr:uid="{B83A33F3-7F35-450A-8BE2-84B5463090C5}"/>
    <cellStyle name="Header: top rows" xfId="17" xr:uid="{9E09BFCC-744A-4694-9DAF-0ADD06597F8A}"/>
    <cellStyle name="Hyperlink" xfId="1" builtinId="8"/>
    <cellStyle name="Hyperlink 2" xfId="4" xr:uid="{5F39AB24-E4B0-4F8B-A82E-0108FAE75302}"/>
    <cellStyle name="Hyperlink 3" xfId="16" xr:uid="{F6488CD8-C736-42AC-9720-D3E6FB079658}"/>
    <cellStyle name="Normal" xfId="0" builtinId="0"/>
    <cellStyle name="Normal 10 3" xfId="26" xr:uid="{1991C8F5-EDC5-49EE-BE21-A700F4609512}"/>
    <cellStyle name="Normal 128" xfId="28" xr:uid="{1393E231-580A-422C-A2FE-AE0898494835}"/>
    <cellStyle name="Normal 128 2" xfId="15" xr:uid="{96FBEC8F-33D5-498B-9869-A7AA52FB3FA0}"/>
    <cellStyle name="Normal 153" xfId="25" xr:uid="{1673BEB4-A88F-4A80-8A7B-F0A9F3F347FE}"/>
    <cellStyle name="Normal 2" xfId="5" xr:uid="{64DB4C16-A4A5-4014-BEA1-7E39D35F0290}"/>
    <cellStyle name="Normal 2 2 2 3" xfId="29" xr:uid="{6224E3CF-029F-48AD-8610-1A39A5514F6F}"/>
    <cellStyle name="Normal 3" xfId="27" xr:uid="{900C5AB1-5820-4E71-B067-A2666D239F12}"/>
    <cellStyle name="Normal 3 2" xfId="14" xr:uid="{6C60F15C-CB69-4A8D-A9B6-4834EBE4CD4D}"/>
    <cellStyle name="Normal 4" xfId="2" xr:uid="{9C3FCA0A-7B8D-406B-90FF-4441D7C04441}"/>
    <cellStyle name="Normal 5" xfId="13" xr:uid="{FB844605-E4CB-4CC8-8736-9605E03B7B56}"/>
    <cellStyle name="Normal 8" xfId="30" xr:uid="{6F0951F8-587E-44F2-AA02-0BAFD9CBA2BF}"/>
    <cellStyle name="Parent row" xfId="12" xr:uid="{1F420292-FBAC-4634-B99F-BDC4068AC7E8}"/>
    <cellStyle name="Per cent 2" xfId="6" xr:uid="{50805DF1-1ADD-4E81-8322-3CABFAE91864}"/>
    <cellStyle name="Percent 2" xfId="11" xr:uid="{A95C8E4C-2741-43FC-AED4-4B07D56180B2}"/>
    <cellStyle name="Percent 3" xfId="10" xr:uid="{FFA8E81C-6154-4ABE-AB11-9196F89CB432}"/>
    <cellStyle name="Section Break" xfId="9" xr:uid="{FEB00B09-DC4C-4CD1-9F25-C3F688EEEFBF}"/>
    <cellStyle name="Section Break: parent row" xfId="8" xr:uid="{2A859B4C-1A5C-4D22-9BA2-075C51984BB0}"/>
    <cellStyle name="Table title" xfId="7" xr:uid="{166C1AFA-ACD8-45E7-945D-C99E6DABF7EC}"/>
  </cellStyles>
  <dxfs count="126">
    <dxf>
      <font>
        <color auto="1"/>
      </font>
      <fill>
        <patternFill patternType="lightGray"/>
      </fill>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8"/>
        <color indexed="63"/>
        <name val="Trebuchet MS"/>
        <family val="2"/>
        <scheme val="none"/>
      </font>
      <fill>
        <patternFill patternType="solid">
          <fgColor indexed="64"/>
          <bgColor rgb="FFE1F4FD"/>
        </patternFill>
      </fill>
      <alignment horizontal="left" vertical="top" textRotation="0" wrapText="1" indent="0" justifyLastLine="0" shrinkToFit="0" readingOrder="0"/>
      <border diagonalUp="0" diagonalDown="0">
        <left style="thin">
          <color rgb="FF00A1E4"/>
        </left>
        <right/>
        <top style="thin">
          <color rgb="FF00A1E4"/>
        </top>
        <bottom style="thin">
          <color rgb="FF00A1E4"/>
        </bottom>
        <vertical/>
        <horizontal/>
      </border>
    </dxf>
    <dxf>
      <border outline="0">
        <bottom style="thin">
          <color rgb="FF00A1E4"/>
        </bottom>
      </border>
    </dxf>
    <dxf>
      <font>
        <b val="0"/>
        <i val="0"/>
        <strike val="0"/>
        <condense val="0"/>
        <extend val="0"/>
        <outline val="0"/>
        <shadow val="0"/>
        <u val="none"/>
        <vertAlign val="baseline"/>
        <sz val="8"/>
        <color indexed="63"/>
        <name val="Trebuchet MS"/>
        <family val="2"/>
        <scheme val="none"/>
      </font>
      <fill>
        <patternFill patternType="solid">
          <fgColor indexed="64"/>
          <bgColor rgb="FFE1F4FD"/>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70" formatCode="0.0000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numFmt numFmtId="170" formatCode="0.00000"/>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Aptos Narrow"/>
        <family val="2"/>
        <scheme val="minor"/>
      </font>
      <border diagonalUp="0" diagonalDown="0">
        <left style="thin">
          <color theme="4" tint="0.39997558519241921"/>
        </left>
        <right/>
        <top style="thin">
          <color theme="4" tint="0.39997558519241921"/>
        </top>
        <bottom style="thin">
          <color theme="4" tint="0.39997558519241921"/>
        </bottom>
        <vertical/>
        <horizontal/>
      </border>
    </dxf>
    <dxf>
      <border outline="0">
        <top style="thin">
          <color theme="4" tint="0.39997558519241921"/>
        </top>
      </border>
    </dxf>
    <dxf>
      <border outline="0">
        <top style="thin">
          <color theme="4" tint="0.39997558519241921"/>
        </top>
        <bottom style="thin">
          <color theme="4" tint="0.39997558519241921"/>
        </bottom>
      </border>
    </dxf>
    <dxf>
      <font>
        <b val="0"/>
        <i val="0"/>
        <strike val="0"/>
        <condense val="0"/>
        <extend val="0"/>
        <outline val="0"/>
        <shadow val="0"/>
        <u val="none"/>
        <vertAlign val="baseline"/>
        <sz val="11"/>
        <color theme="1"/>
        <name val="Aptos Narrow"/>
        <family val="2"/>
        <scheme val="minor"/>
      </font>
    </dxf>
    <dxf>
      <border outline="0">
        <bottom style="thin">
          <color theme="4" tint="0.39997558519241921"/>
        </bottom>
      </border>
    </dxf>
    <dxf>
      <font>
        <b/>
        <i val="0"/>
        <strike val="0"/>
        <condense val="0"/>
        <extend val="0"/>
        <outline val="0"/>
        <shadow val="0"/>
        <u val="none"/>
        <vertAlign val="baseline"/>
        <sz val="11"/>
        <color theme="0"/>
        <name val="Aptos Narrow"/>
        <family val="2"/>
        <scheme val="minor"/>
      </font>
      <fill>
        <patternFill patternType="solid">
          <fgColor theme="4"/>
          <bgColor theme="4"/>
        </patternFill>
      </fill>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dxf>
    <dxf>
      <font>
        <b val="0"/>
        <i val="0"/>
        <strike val="0"/>
        <condense val="0"/>
        <extend val="0"/>
        <outline val="0"/>
        <shadow val="0"/>
        <u val="none"/>
        <vertAlign val="baseline"/>
        <sz val="11"/>
        <color theme="1"/>
        <name val="Calibri Light"/>
        <family val="2"/>
        <scheme val="none"/>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Light"/>
        <family val="2"/>
        <scheme val="none"/>
      </font>
    </dxf>
    <dxf>
      <border outline="0">
        <bottom style="thin">
          <color theme="4" tint="0.39997558519241921"/>
        </bottom>
      </border>
    </dxf>
    <dxf>
      <font>
        <b/>
        <i val="0"/>
        <strike val="0"/>
        <condense val="0"/>
        <extend val="0"/>
        <outline val="0"/>
        <shadow val="0"/>
        <u val="none"/>
        <vertAlign val="baseline"/>
        <sz val="11"/>
        <color theme="0"/>
        <name val="Calibri Light"/>
        <family val="2"/>
        <scheme val="none"/>
      </font>
      <fill>
        <patternFill patternType="solid">
          <fgColor theme="4"/>
          <bgColor theme="4"/>
        </patternFill>
      </fill>
    </dxf>
    <dxf>
      <font>
        <strike val="0"/>
        <outline val="0"/>
        <shadow val="0"/>
        <name val="Calibri Light"/>
        <family val="2"/>
        <scheme val="none"/>
      </font>
      <numFmt numFmtId="166" formatCode="0.0"/>
    </dxf>
    <dxf>
      <font>
        <strike val="0"/>
        <outline val="0"/>
        <shadow val="0"/>
        <name val="Calibri Light"/>
        <family val="2"/>
        <scheme val="none"/>
      </font>
      <numFmt numFmtId="166" formatCode="0.0"/>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numFmt numFmtId="0" formatCode="General"/>
    </dxf>
    <dxf>
      <font>
        <strike val="0"/>
        <outline val="0"/>
        <shadow val="0"/>
        <name val="Calibri Light"/>
        <family val="2"/>
        <scheme val="none"/>
      </font>
    </dxf>
    <dxf>
      <font>
        <strike val="0"/>
        <outline val="0"/>
        <shadow val="0"/>
        <name val="Calibri Light"/>
        <family val="2"/>
        <scheme val="none"/>
      </font>
    </dxf>
    <dxf>
      <font>
        <b val="0"/>
        <i val="0"/>
        <strike val="0"/>
        <condense val="0"/>
        <extend val="0"/>
        <outline val="0"/>
        <shadow val="0"/>
        <u val="none"/>
        <vertAlign val="baseline"/>
        <sz val="11"/>
        <color theme="1"/>
        <name val="Calibri Light"/>
        <family val="2"/>
        <scheme val="none"/>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Light"/>
        <family val="2"/>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Light"/>
        <family val="2"/>
        <scheme val="none"/>
      </font>
      <fill>
        <patternFill patternType="solid">
          <fgColor theme="4" tint="0.79998168889431442"/>
          <bgColor theme="4" tint="0.79998168889431442"/>
        </patternFill>
      </fill>
    </dxf>
    <dxf>
      <border outline="0">
        <bottom style="thin">
          <color theme="4" tint="0.39997558519241921"/>
        </bottom>
      </border>
    </dxf>
    <dxf>
      <font>
        <b/>
        <i val="0"/>
        <strike val="0"/>
        <condense val="0"/>
        <extend val="0"/>
        <outline val="0"/>
        <shadow val="0"/>
        <u val="none"/>
        <vertAlign val="baseline"/>
        <sz val="11"/>
        <color theme="0"/>
        <name val="Calibri Light"/>
        <family val="2"/>
        <scheme val="none"/>
      </font>
      <fill>
        <patternFill patternType="solid">
          <fgColor theme="4"/>
          <bgColor theme="4"/>
        </patternFill>
      </fill>
    </dxf>
    <dxf>
      <font>
        <b val="0"/>
        <i val="0"/>
        <strike val="0"/>
        <condense val="0"/>
        <extend val="0"/>
        <outline val="0"/>
        <shadow val="0"/>
        <u val="none"/>
        <vertAlign val="baseline"/>
        <sz val="11"/>
        <color rgb="FF002060"/>
        <name val="Calibri Light"/>
        <family val="2"/>
        <scheme val="none"/>
      </font>
      <numFmt numFmtId="166" formatCode="0.0"/>
      <alignment horizontal="center" vertical="bottom" textRotation="0" wrapText="0" indent="0" justifyLastLine="0" shrinkToFit="0" readingOrder="0"/>
      <border diagonalUp="0" diagonalDown="0" outline="0">
        <left style="thin">
          <color rgb="FF053D5F"/>
        </left>
        <right style="thin">
          <color indexed="64"/>
        </right>
        <top style="thin">
          <color rgb="FF053D5F"/>
        </top>
        <bottom style="thin">
          <color rgb="FF053D5F"/>
        </bottom>
      </border>
    </dxf>
    <dxf>
      <font>
        <b val="0"/>
        <i val="0"/>
        <strike val="0"/>
        <condense val="0"/>
        <extend val="0"/>
        <outline val="0"/>
        <shadow val="0"/>
        <u val="none"/>
        <vertAlign val="baseline"/>
        <sz val="11"/>
        <color rgb="FF002060"/>
        <name val="Calibri Light"/>
        <family val="2"/>
        <scheme val="none"/>
      </font>
      <fill>
        <patternFill patternType="solid">
          <fgColor indexed="64"/>
          <bgColor rgb="FFD9D9D9"/>
        </patternFill>
      </fill>
      <border diagonalUp="0" diagonalDown="0" outline="0">
        <left style="thin">
          <color theme="4" tint="0.39997558519241921"/>
        </left>
        <right style="thin">
          <color rgb="FF053D5F"/>
        </right>
        <top style="thin">
          <color rgb="FF053D5F"/>
        </top>
        <bottom style="thin">
          <color rgb="FF053D5F"/>
        </bottom>
      </border>
    </dxf>
    <dxf>
      <border outline="0">
        <top style="thin">
          <color rgb="FF053D5F"/>
        </top>
      </border>
    </dxf>
    <dxf>
      <border outline="0">
        <top style="thin">
          <color rgb="FF053D5F"/>
        </top>
        <bottom style="thin">
          <color rgb="FF053D5F"/>
        </bottom>
      </border>
    </dxf>
    <dxf>
      <font>
        <strike val="0"/>
        <outline val="0"/>
        <shadow val="0"/>
        <name val="Calibri Light"/>
        <family val="2"/>
        <scheme val="none"/>
      </font>
    </dxf>
    <dxf>
      <border outline="0">
        <bottom style="thin">
          <color rgb="FF053D5F"/>
        </bottom>
      </border>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numFmt numFmtId="166" formatCode="0.0"/>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numFmt numFmtId="166" formatCode="0.0"/>
    </dxf>
    <dxf>
      <font>
        <strike val="0"/>
        <outline val="0"/>
        <shadow val="0"/>
        <name val="Calibri Light"/>
        <family val="2"/>
        <scheme val="none"/>
      </font>
      <numFmt numFmtId="166" formatCode="0.0"/>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b val="0"/>
        <i val="0"/>
        <strike val="0"/>
        <condense val="0"/>
        <extend val="0"/>
        <outline val="0"/>
        <shadow val="0"/>
        <u val="none"/>
        <vertAlign val="baseline"/>
        <sz val="11"/>
        <color theme="1"/>
        <name val="Calibri Light"/>
        <family val="2"/>
        <scheme val="none"/>
      </font>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Light"/>
        <family val="2"/>
        <scheme val="none"/>
      </font>
    </dxf>
    <dxf>
      <border outline="0">
        <bottom style="thin">
          <color theme="4" tint="0.39997558519241921"/>
        </bottom>
      </border>
    </dxf>
    <dxf>
      <font>
        <b/>
        <i val="0"/>
        <strike val="0"/>
        <condense val="0"/>
        <extend val="0"/>
        <outline val="0"/>
        <shadow val="0"/>
        <u val="none"/>
        <vertAlign val="baseline"/>
        <sz val="11"/>
        <color theme="0"/>
        <name val="Calibri Light"/>
        <family val="2"/>
        <scheme val="none"/>
      </font>
      <fill>
        <patternFill patternType="solid">
          <fgColor theme="4"/>
          <bgColor theme="4"/>
        </patternFill>
      </fill>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font>
        <strike val="0"/>
        <outline val="0"/>
        <shadow val="0"/>
        <name val="Calibri Light"/>
        <family val="2"/>
        <scheme val="none"/>
      </font>
    </dxf>
    <dxf>
      <border>
        <left/>
        <right/>
        <top/>
        <bottom style="thick">
          <color theme="4"/>
        </bottom>
        <vertical/>
        <horizontal/>
      </border>
    </dxf>
    <dxf>
      <border>
        <left/>
        <right/>
        <top/>
        <bottom/>
        <vertical/>
        <horizontal style="dotted">
          <color theme="0" tint="-0.24994659260841701"/>
        </horizontal>
      </border>
    </dxf>
  </dxfs>
  <tableStyles count="1" defaultTableStyle="TableStyleMedium2" defaultPivotStyle="PivotStyleLight16">
    <tableStyle name="Table Style 1" pivot="0" count="2" xr9:uid="{2CF4E0D1-A48A-45BC-825B-D2461C2B7DA6}">
      <tableStyleElement type="wholeTable" dxfId="125"/>
      <tableStyleElement type="headerRow" dxfId="124"/>
    </tableStyle>
  </tableStyles>
  <colors>
    <mruColors>
      <color rgb="FFEAEAEA"/>
      <color rgb="FFCCFF99"/>
      <color rgb="FFFF9933"/>
      <color rgb="FFCCCCFF"/>
      <color rgb="FFCC99FF"/>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47625</xdr:rowOff>
    </xdr:from>
    <xdr:to>
      <xdr:col>2</xdr:col>
      <xdr:colOff>1797279</xdr:colOff>
      <xdr:row>6</xdr:row>
      <xdr:rowOff>1180</xdr:rowOff>
    </xdr:to>
    <xdr:pic>
      <xdr:nvPicPr>
        <xdr:cNvPr id="3" name="Picture 2">
          <a:extLst>
            <a:ext uri="{FF2B5EF4-FFF2-40B4-BE49-F238E27FC236}">
              <a16:creationId xmlns:a16="http://schemas.microsoft.com/office/drawing/2014/main" id="{43A6F0E7-3718-4335-9DF9-95C8876758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8657" y="238125"/>
          <a:ext cx="3055712" cy="898798"/>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1BF96FEC-2E76-4E75-9B7C-EB1A916C9AC6}" autoFormatId="16" applyNumberFormats="0" applyBorderFormats="0" applyFontFormats="0" applyPatternFormats="0" applyAlignmentFormats="0" applyWidthHeightFormats="0">
  <queryTableRefresh nextId="4">
    <queryTableFields count="2">
      <queryTableField id="1" name="Solvent" tableColumnId="1"/>
      <queryTableField id="3" name="kgCO_{2} eq / kg solvent" tableColumnId="3"/>
    </queryTableFields>
    <queryTableDeletedFields count="1">
      <deletedField name="Scope"/>
    </queryTableDeletedFields>
  </queryTableRefresh>
</queryTable>
</file>

<file path=xl/tables/_rels/table14.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8B1E1B-20B7-4339-9A8A-75E414229A33}" name="Travel" displayName="Travel" ref="C19:C26" totalsRowShown="0" headerRowDxfId="123" dataDxfId="122">
  <autoFilter ref="C19:C26" xr:uid="{478B1E1B-20B7-4339-9A8A-75E414229A33}"/>
  <tableColumns count="1">
    <tableColumn id="1" xr3:uid="{F0ADA092-13FE-4187-AF97-DEA6A8ACA77F}" name="Travel" dataDxfId="1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F6F48FE-AC24-466D-B9A0-63C4AF5338E9}" name="Freight" displayName="Freight" ref="E19:E23" totalsRowShown="0" headerRowDxfId="120" dataDxfId="119">
  <autoFilter ref="E19:E23" xr:uid="{BF6F48FE-AC24-466D-B9A0-63C4AF5338E9}"/>
  <tableColumns count="1">
    <tableColumn id="1" xr3:uid="{1F46EF21-C54E-4B34-B084-69664944E668}" name="Freight" dataDxfId="1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6769C9B-7608-4A12-B4A7-E0CF60F27129}" name="Accomodation" displayName="Accomodation" ref="G19:G21" totalsRowShown="0" headerRowDxfId="117" dataDxfId="116">
  <autoFilter ref="G19:G21" xr:uid="{B6769C9B-7608-4A12-B4A7-E0CF60F27129}"/>
  <tableColumns count="1">
    <tableColumn id="1" xr3:uid="{19E56AE5-070E-41D8-B190-378B75ACE13D}" name="Polar Station" dataDxfId="115"/>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33A12FF-38F9-4AA9-BC9B-B106A72F4EA1}" name="Consumables" displayName="Consumables" ref="I19:I24" totalsRowShown="0" headerRowDxfId="114" dataDxfId="113">
  <autoFilter ref="I19:I24" xr:uid="{233A12FF-38F9-4AA9-BC9B-B106A72F4EA1}"/>
  <tableColumns count="1">
    <tableColumn id="1" xr3:uid="{12EEA6E9-0BDF-404E-961B-D32AB03A237F}" name="Consumables" dataDxfId="1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0A8633B-75E9-41B9-A50D-72207117FF52}" name="Other" displayName="Other" ref="K19:K20" totalsRowShown="0" headerRowDxfId="111" dataDxfId="110">
  <autoFilter ref="K19:K20" xr:uid="{20A8633B-75E9-41B9-A50D-72207117FF52}"/>
  <tableColumns count="1">
    <tableColumn id="1" xr3:uid="{2F465C11-57F3-4809-9D8A-B86A9FB4F100}" name="Other" dataDxfId="10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1DBCC05-C3AB-4FA5-87E2-B065F5CA6D5A}" name="Fuel" displayName="Fuel" ref="F369:F378" totalsRowShown="0" headerRowDxfId="108" dataDxfId="106" headerRowBorderDxfId="107" tableBorderDxfId="105" totalsRowBorderDxfId="104">
  <autoFilter ref="F369:F378" xr:uid="{21DBCC05-C3AB-4FA5-87E2-B065F5CA6D5A}"/>
  <tableColumns count="1">
    <tableColumn id="1" xr3:uid="{2E7D9965-3EC5-4854-83F7-13D0AD5C4C4C}" name="Fuel" dataDxfId="103"/>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57FBB8-5668-4869-ACAD-436DEFAB34C1}" name="Helicopters" displayName="Helicopters" ref="C106:G111" totalsRowShown="0" headerRowDxfId="102" dataDxfId="101">
  <autoFilter ref="C106:G111" xr:uid="{7957FBB8-5668-4869-ACAD-436DEFAB34C1}"/>
  <tableColumns count="5">
    <tableColumn id="1" xr3:uid="{A3D81EB9-8353-4573-A0AB-5EBFC3B477C8}" name="Size" dataDxfId="100"/>
    <tableColumn id="2" xr3:uid="{E24951D2-F4CF-4FC8-8225-C98976F6675E}" name="Model Example" dataDxfId="99"/>
    <tableColumn id="3" xr3:uid="{762A41CC-63C9-4D48-8FD3-02B2835C0771}" name="kgCo2 / hour" dataDxfId="98"/>
    <tableColumn id="4" xr3:uid="{EE74CC5A-CD5A-492D-84EE-F55135861441}" name="LTO" dataDxfId="97"/>
    <tableColumn id="5" xr3:uid="{55038723-AFE8-4C26-AD87-56C80E92A035}" name="Sources" dataDxfId="96" dataCellStyle="Hyperlink"/>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5375F7B-3A46-452A-BB88-FC68B0B5A9B5}" name="Fuels" displayName="Fuels" ref="H369:J378" totalsRowShown="0" headerRowDxfId="95" dataDxfId="94">
  <autoFilter ref="H369:J378" xr:uid="{15375F7B-3A46-452A-BB88-FC68B0B5A9B5}"/>
  <tableColumns count="3">
    <tableColumn id="1" xr3:uid="{806C7377-8A21-41B7-9CC5-CBFA52F30F00}" name="Fuel" dataDxfId="93"/>
    <tableColumn id="2" xr3:uid="{67B5D8ED-F66A-42E8-BE93-6068E2A5B711}" name="kgCo2 / kg or L" dataDxfId="92"/>
    <tableColumn id="3" xr3:uid="{1E22E922-D871-4C76-873F-297482112571}" name="Unit" dataDxfId="9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1978878-39C7-47B6-B1F0-9DC7A47EA7C7}" name="Boat" displayName="Boat" ref="C42:E46" totalsRowShown="0" headerRowDxfId="90" dataDxfId="89">
  <autoFilter ref="C42:E46" xr:uid="{A1978878-39C7-47B6-B1F0-9DC7A47EA7C7}"/>
  <sortState xmlns:xlrd2="http://schemas.microsoft.com/office/spreadsheetml/2017/richdata2" ref="C43:E46">
    <sortCondition ref="C42:C46"/>
  </sortState>
  <tableColumns count="3">
    <tableColumn id="1" xr3:uid="{B7035DCD-99E9-450D-8C7C-82E6E22C7858}" name="Boat type" dataDxfId="88"/>
    <tableColumn id="2" xr3:uid="{92ED16E3-EA6A-4F8E-95BC-D024A4A63027}" name="Consumption L/h *" dataDxfId="87"/>
    <tableColumn id="3" xr3:uid="{44847979-318F-4761-A9D8-93D92814BAF8}" name="kgCO2 / h" dataDxfId="86"/>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6CFDDBB-0207-450D-8DE2-A913F8F3F5C7}" name="Non_com_Flights" displayName="Non_com_Flights" ref="C67:G72" totalsRowShown="0" headerRowDxfId="85" dataDxfId="84">
  <autoFilter ref="C67:G72" xr:uid="{06CFDDBB-0207-450D-8DE2-A913F8F3F5C7}"/>
  <sortState xmlns:xlrd2="http://schemas.microsoft.com/office/spreadsheetml/2017/richdata2" ref="C68:G78">
    <sortCondition ref="G67:G78"/>
  </sortState>
  <tableColumns count="5">
    <tableColumn id="1" xr3:uid="{EECDE462-ED48-411C-987D-C844B6B18BD5}" name="Aircraft" dataDxfId="83"/>
    <tableColumn id="2" xr3:uid="{D2D9D5C0-9349-4DA7-ADC3-46BF447CE8A8}" name="Gallons / h" dataDxfId="82"/>
    <tableColumn id="3" xr3:uid="{8B7162B0-9131-46A2-A008-CE208CD87E27}" name="L / h" dataDxfId="81"/>
    <tableColumn id="4" xr3:uid="{627D0CD5-166E-439C-B1E1-1EA2C4143CA7}" name="Source" dataDxfId="80"/>
    <tableColumn id="5" xr3:uid="{D8D79A28-64E2-410D-A5A2-77376596A9F6}" name="Order" dataDxfId="79"/>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82740E3-B6D0-41A9-BC9C-2A348B766204}" name="Hotel_Room" displayName="Hotel_Room" ref="C127:C176" totalsRowShown="0" headerRowDxfId="78" dataDxfId="77">
  <autoFilter ref="C127:C176" xr:uid="{982740E3-B6D0-41A9-BC9C-2A348B766204}"/>
  <sortState xmlns:xlrd2="http://schemas.microsoft.com/office/spreadsheetml/2017/richdata2" ref="C128:C176">
    <sortCondition ref="C127:C176"/>
  </sortState>
  <tableColumns count="1">
    <tableColumn id="1" xr3:uid="{B41E005F-2D7E-4A57-BF56-CF5CC9C0AAF3}" name="Country or region" dataDxfId="76"/>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459442C-C446-46A5-B101-61E3F207D4F7}" name="Hotel_Room_Emissions" displayName="Hotel_Room_Emissions" ref="E127:F176" totalsRowShown="0" headerRowDxfId="75" dataDxfId="73" headerRowBorderDxfId="74" tableBorderDxfId="72" totalsRowBorderDxfId="71">
  <autoFilter ref="E127:F176" xr:uid="{1459442C-C446-46A5-B101-61E3F207D4F7}"/>
  <sortState xmlns:xlrd2="http://schemas.microsoft.com/office/spreadsheetml/2017/richdata2" ref="E128:F176">
    <sortCondition ref="E127:E176"/>
  </sortState>
  <tableColumns count="2">
    <tableColumn id="1" xr3:uid="{44058C3F-593C-4093-99CE-E223F74496F6}" name="Country" dataDxfId="70"/>
    <tableColumn id="2" xr3:uid="{0B3D17F6-19BD-4389-B714-FB7EB95C1881}" name="Total kg CO2e per unit" dataDxfId="6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D934764-42F7-4A97-9E33-EE869C76CF6D}" name="Aircraft" displayName="Aircraft" ref="I67:J78" totalsRowShown="0" headerRowDxfId="68" dataDxfId="66" headerRowBorderDxfId="67" tableBorderDxfId="65" totalsRowBorderDxfId="64">
  <autoFilter ref="I67:J78" xr:uid="{FD934764-42F7-4A97-9E33-EE869C76CF6D}"/>
  <sortState xmlns:xlrd2="http://schemas.microsoft.com/office/spreadsheetml/2017/richdata2" ref="I68:J78">
    <sortCondition descending="1" ref="J67:J78"/>
  </sortState>
  <tableColumns count="2">
    <tableColumn id="1" xr3:uid="{0B6350AC-4EBA-4088-96CF-BEA0D276AE9D}" name="Aircraft" dataDxfId="63"/>
    <tableColumn id="2" xr3:uid="{FF892899-73D5-4C53-B765-A5EAD625251A}" name="passenger capacity" dataDxfId="62"/>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3D621FE8-4F38-4AFA-8B50-24F6C06734FF}" name="Chemicals" displayName="Chemicals" ref="C369:D381" tableType="queryTable" totalsRowShown="0" headerRowDxfId="61" dataDxfId="60">
  <autoFilter ref="C369:D381" xr:uid="{3D621FE8-4F38-4AFA-8B50-24F6C06734FF}"/>
  <tableColumns count="2">
    <tableColumn id="1" xr3:uid="{9DEEE703-BAAE-4566-962C-D142DCE53E8A}" uniqueName="1" name="Solvent" queryTableFieldId="1" dataDxfId="59"/>
    <tableColumn id="3" xr3:uid="{473AE806-D759-4B52-B71D-AC1C6A833E74}" uniqueName="3" name="kgCO2 eq / kg solvent" queryTableFieldId="3" dataDxfId="58"/>
  </tableColumns>
  <tableStyleInfo name="TableStyleMedium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813AE528-C1F7-490D-8E35-4E75BABFC917}" name="Food" displayName="Food" ref="C416:D420" totalsRowShown="0" headerRowDxfId="57" dataDxfId="56">
  <autoFilter ref="C416:D420" xr:uid="{813AE528-C1F7-490D-8E35-4E75BABFC917}"/>
  <tableColumns count="2">
    <tableColumn id="1" xr3:uid="{FF4018B0-D339-41B0-A600-75F01D03A029}" name="Meal" dataDxfId="55"/>
    <tableColumn id="2" xr3:uid="{89E02B1F-27FB-430D-8BC3-86AF62F7B13B}" name="KgCO2 / Meal" dataDxfId="5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ACA532A-2CB5-4B66-9F37-60EC06680C15}" name="Antarctic_Stations_Emissions" displayName="Antarctic_Stations_Emissions" ref="E202:J242" totalsRowShown="0" headerRowDxfId="53" dataDxfId="52">
  <autoFilter ref="E202:J242" xr:uid="{8ACA532A-2CB5-4B66-9F37-60EC06680C15}"/>
  <sortState xmlns:xlrd2="http://schemas.microsoft.com/office/spreadsheetml/2017/richdata2" ref="E203:J241">
    <sortCondition ref="E202:E241"/>
  </sortState>
  <tableColumns count="6">
    <tableColumn id="1" xr3:uid="{AA004A46-7210-4ABA-B1B2-234AF951CF45}" name="Station" dataDxfId="51"/>
    <tableColumn id="2" xr3:uid="{5B6893C9-DDBA-414D-B24F-C05036543657}" name="CO_{2} /t" dataDxfId="50"/>
    <tableColumn id="3" xr3:uid="{015E7C48-CECC-4CD4-8732-7EB2689631B9}" name="max staff" dataDxfId="49"/>
    <tableColumn id="4" xr3:uid="{FB60B48D-7F86-4F8F-B065-CE4982CF8633}" name="Averaged annual eCO2 (t)" dataDxfId="48"/>
    <tableColumn id="5" xr3:uid="{A2885013-6921-4729-A75E-5264301F6A77}" name="CO2 (kg) / person / day" dataDxfId="47"/>
    <tableColumn id="6" xr3:uid="{8479B82C-DC74-44E3-B7B8-C0F25C480483}" name="CO2 (t) / person / year" dataDxfId="4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B6BC469B-B02F-4C2D-933D-49FEC7E7FC2C}" name="Antarctic" displayName="Antarctic" ref="C202:C242" totalsRowShown="0" headerRowDxfId="45" dataDxfId="43" headerRowBorderDxfId="44" tableBorderDxfId="42" totalsRowBorderDxfId="41">
  <autoFilter ref="C202:C242" xr:uid="{B6BC469B-B02F-4C2D-933D-49FEC7E7FC2C}"/>
  <sortState xmlns:xlrd2="http://schemas.microsoft.com/office/spreadsheetml/2017/richdata2" ref="C203:C241">
    <sortCondition ref="C202:C241"/>
  </sortState>
  <tableColumns count="1">
    <tableColumn id="1" xr3:uid="{613B2B17-1C57-45AC-9B9E-1BBE3585EA97}" name="Antarctic Station" dataDxfId="40"/>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0D22ED7-118D-4704-ABDD-2AF41CD4E750}" name="Train" displayName="Train" ref="C397:D400" totalsRowShown="0" headerRowDxfId="39" dataDxfId="38">
  <autoFilter ref="C397:D400" xr:uid="{80D22ED7-118D-4704-ABDD-2AF41CD4E750}"/>
  <tableColumns count="2">
    <tableColumn id="1" xr3:uid="{F4EF3043-0797-4B43-B273-8A692A22F25D}" name="location" dataDxfId="37"/>
    <tableColumn id="2" xr3:uid="{10EF9AF7-DA76-4455-8DD7-9E7F859840FE}" name="KgCO2" dataDxfId="36"/>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2D7DA836-6BB8-454B-B1E0-FB33363D2BA3}" name="TrainLocation" displayName="TrainLocation" ref="G397:G400" totalsRowShown="0" headerRowDxfId="35" dataDxfId="34">
  <autoFilter ref="G397:G400" xr:uid="{2D7DA836-6BB8-454B-B1E0-FB33363D2BA3}"/>
  <tableColumns count="1">
    <tableColumn id="1" xr3:uid="{5535C2CE-A21C-424D-9FE3-0AE09704CCCC}" name="Train locations" dataDxfId="33"/>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FACEA9C-9721-40F5-AD61-AD6F070B9F6F}" name="Airports" displayName="Airports" ref="C436:L1677" totalsRowShown="0" headerRowDxfId="32" dataDxfId="30" headerRowBorderDxfId="31" tableBorderDxfId="29" totalsRowBorderDxfId="28">
  <autoFilter ref="C436:L1677" xr:uid="{4FACEA9C-9721-40F5-AD61-AD6F070B9F6F}"/>
  <sortState xmlns:xlrd2="http://schemas.microsoft.com/office/spreadsheetml/2017/richdata2" ref="C437:L1677">
    <sortCondition ref="L436:L1677"/>
  </sortState>
  <tableColumns count="10">
    <tableColumn id="1" xr3:uid="{D619F12A-8276-4869-82F3-7B9BC647BB54}" name="ident" dataDxfId="27"/>
    <tableColumn id="2" xr3:uid="{66E35ADF-A993-4BA9-910F-0AF636F6DF01}" name="type" dataDxfId="26"/>
    <tableColumn id="3" xr3:uid="{130B9208-9E3B-4944-A56F-E4FC1110D0A2}" name="name" dataDxfId="25"/>
    <tableColumn id="4" xr3:uid="{6DF982F9-8DE5-4644-9725-9BEEC01B2511}" name="latitude_deg" dataDxfId="24"/>
    <tableColumn id="5" xr3:uid="{4234F9CD-E069-4E1C-ADC5-5DB77DF71208}" name="longitude_deg" dataDxfId="23"/>
    <tableColumn id="6" xr3:uid="{B93F27D1-2183-4627-93DE-B77CE931E531}" name="elevation_ft" dataDxfId="22"/>
    <tableColumn id="7" xr3:uid="{73D01D54-8D9C-4150-BC30-6DDF45B2E4C5}" name="continent" dataDxfId="21"/>
    <tableColumn id="8" xr3:uid="{42E3C45B-CCA2-4B10-947A-CB57BE8FEBAE}" name="iso_country" dataDxfId="20"/>
    <tableColumn id="9" xr3:uid="{C43F60F8-73E2-4138-9894-4CF70A9C88F4}" name="iso_region" dataDxfId="19"/>
    <tableColumn id="10" xr3:uid="{17D44CD4-85DC-4979-8506-FD0EBA826328}" name="municipality" dataDxfId="18"/>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99A67A5-334E-4DB9-92F6-74953CEF25B0}" name="Trip_Type" displayName="Trip_Type" ref="C1681:C1683" totalsRowShown="0" headerRowDxfId="17" dataDxfId="16">
  <autoFilter ref="C1681:C1683" xr:uid="{599A67A5-334E-4DB9-92F6-74953CEF25B0}"/>
  <tableColumns count="1">
    <tableColumn id="1" xr3:uid="{09C76B89-55AC-4F8B-97FF-91EBA4D26F4F}" name="Trip type" dataDxfId="15"/>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6D0CC56-835A-4557-922C-D8E87AF81E08}" name="Cars" displayName="Cars" ref="D1718:H1722" totalsRowShown="0" headerRowDxfId="14" dataDxfId="13">
  <autoFilter ref="D1718:H1722" xr:uid="{16D0CC56-835A-4557-922C-D8E87AF81E08}"/>
  <tableColumns count="5">
    <tableColumn id="1" xr3:uid="{02DFAC57-A383-4B21-AF47-A026015DB2DB}" name="min mass" dataDxfId="12"/>
    <tableColumn id="2" xr3:uid="{A4B528A0-E0EB-4B04-8196-FA9CBA6CB686}" name="max mass" dataDxfId="11"/>
    <tableColumn id="3" xr3:uid="{EB7F06C9-306E-43E1-930B-58ADA2ADE06F}" name="duel" dataDxfId="10"/>
    <tableColumn id="4" xr3:uid="{A1C77A83-1DB1-4DB1-A4A4-95BD8BE11147}" name="Co2/km (g)" dataDxfId="9"/>
    <tableColumn id="5" xr3:uid="{AA664FC5-A1A6-4377-9156-A06EC2145884}" name="consumption" dataDxfId="8"/>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9D5072-839A-46A0-AA49-E9D328478AEB}" name="Arctic" displayName="Arctic" ref="C257:C345" totalsRowShown="0" dataDxfId="7" tableBorderDxfId="6">
  <autoFilter ref="C257:C345" xr:uid="{009D5072-839A-46A0-AA49-E9D328478AEB}"/>
  <sortState xmlns:xlrd2="http://schemas.microsoft.com/office/spreadsheetml/2017/richdata2" ref="C258:C344">
    <sortCondition ref="C257:C344"/>
  </sortState>
  <tableColumns count="1">
    <tableColumn id="1" xr3:uid="{39BBC044-3602-4EC5-9588-90F2383A6C23}" name="Arctic Stations" dataDxfId="5"/>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9A0E1BF-1A43-4984-AC06-C1ABDBC4D444}" name="Freight_1" displayName="Freight_1" ref="C1692:D1695" totalsRowShown="0" headerRowDxfId="4" dataDxfId="3">
  <autoFilter ref="C1692:D1695" xr:uid="{A9A0E1BF-1A43-4984-AC06-C1ABDBC4D444}"/>
  <tableColumns count="2">
    <tableColumn id="1" xr3:uid="{8A7D46EA-0FB8-4A5A-833A-88288C9461D0}" name="Transport mode" dataDxfId="2"/>
    <tableColumn id="2" xr3:uid="{8A62879B-6A01-4D53-8BDE-108FAF7897E6}" name="kgCO2/tonne-km"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0.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3" Type="http://schemas.openxmlformats.org/officeDocument/2006/relationships/table" Target="../tables/table3.xml"/><Relationship Id="rId21" Type="http://schemas.openxmlformats.org/officeDocument/2006/relationships/table" Target="../tables/table21.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10" Type="http://schemas.openxmlformats.org/officeDocument/2006/relationships/table" Target="../tables/table10.xml"/><Relationship Id="rId19" Type="http://schemas.openxmlformats.org/officeDocument/2006/relationships/table" Target="../tables/table19.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FDBBA-4C2B-41D7-B37B-2F5E59D2B232}">
  <sheetPr codeName="Sheet1">
    <tabColor theme="0"/>
  </sheetPr>
  <dimension ref="A1:W39"/>
  <sheetViews>
    <sheetView showGridLines="0" tabSelected="1" zoomScale="70" zoomScaleNormal="70" workbookViewId="0">
      <selection activeCell="D9" sqref="D9"/>
    </sheetView>
  </sheetViews>
  <sheetFormatPr defaultColWidth="8.7109375" defaultRowHeight="15" x14ac:dyDescent="0.25"/>
  <cols>
    <col min="1" max="1" width="8.7109375" style="10"/>
    <col min="2" max="2" width="20" style="10" bestFit="1" customWidth="1"/>
    <col min="3" max="3" width="39.7109375" style="10" customWidth="1"/>
    <col min="4" max="4" width="32.140625" style="10" customWidth="1"/>
    <col min="5" max="5" width="35" style="10" bestFit="1" customWidth="1"/>
    <col min="6" max="6" width="34" style="10" bestFit="1" customWidth="1"/>
    <col min="7" max="7" width="25.28515625" style="10" bestFit="1" customWidth="1"/>
    <col min="8" max="10" width="8.7109375" style="10"/>
    <col min="11" max="11" width="9.28515625" style="10" bestFit="1" customWidth="1"/>
    <col min="12" max="12" width="5.5703125" style="10" customWidth="1"/>
    <col min="13" max="19" width="3.5703125" style="10" customWidth="1"/>
    <col min="20" max="20" width="9.85546875" style="10" bestFit="1" customWidth="1"/>
    <col min="21" max="21" width="16.28515625" style="10" bestFit="1" customWidth="1"/>
    <col min="22" max="22" width="12" style="10" bestFit="1" customWidth="1"/>
    <col min="23" max="23" width="6" style="10" bestFit="1" customWidth="1"/>
    <col min="24" max="24" width="68.7109375" style="10" bestFit="1" customWidth="1"/>
    <col min="25" max="33" width="3.5703125" style="10" customWidth="1"/>
    <col min="34" max="16384" width="8.7109375" style="10"/>
  </cols>
  <sheetData>
    <row r="1" spans="1:12" x14ac:dyDescent="0.25">
      <c r="A1" s="173"/>
      <c r="B1" s="173"/>
      <c r="C1" s="173"/>
      <c r="D1" s="173"/>
    </row>
    <row r="2" spans="1:12" x14ac:dyDescent="0.25">
      <c r="A2" s="173"/>
      <c r="B2" s="173"/>
      <c r="C2" s="173"/>
      <c r="D2" s="173"/>
    </row>
    <row r="3" spans="1:12" x14ac:dyDescent="0.25">
      <c r="A3" s="173"/>
      <c r="B3" s="173"/>
      <c r="C3" s="173"/>
      <c r="D3" s="173"/>
    </row>
    <row r="4" spans="1:12" x14ac:dyDescent="0.25">
      <c r="A4" s="173"/>
      <c r="B4" s="173"/>
      <c r="C4" s="173"/>
      <c r="D4" s="173"/>
    </row>
    <row r="5" spans="1:12" x14ac:dyDescent="0.25">
      <c r="A5" s="173"/>
      <c r="B5" s="173"/>
      <c r="C5" s="173"/>
      <c r="D5" s="173"/>
    </row>
    <row r="6" spans="1:12" x14ac:dyDescent="0.25">
      <c r="A6" s="173"/>
      <c r="B6" s="173"/>
      <c r="C6" s="173"/>
      <c r="D6" s="173"/>
    </row>
    <row r="7" spans="1:12" x14ac:dyDescent="0.25">
      <c r="A7" s="173"/>
      <c r="B7" s="173"/>
      <c r="C7" s="173"/>
      <c r="D7" s="173"/>
      <c r="L7" s="11"/>
    </row>
    <row r="8" spans="1:12" ht="21.95" customHeight="1" x14ac:dyDescent="0.25">
      <c r="D8" s="61" t="s">
        <v>0</v>
      </c>
      <c r="L8" s="11"/>
    </row>
    <row r="9" spans="1:12" ht="21.95" customHeight="1" x14ac:dyDescent="0.25">
      <c r="B9" s="12"/>
      <c r="C9" s="13" t="s">
        <v>1</v>
      </c>
      <c r="D9" s="157"/>
      <c r="E9" s="12"/>
      <c r="F9" s="34"/>
      <c r="G9" s="10" t="s">
        <v>2</v>
      </c>
      <c r="L9" s="11"/>
    </row>
    <row r="10" spans="1:12" ht="21.95" customHeight="1" x14ac:dyDescent="0.25">
      <c r="B10" s="12"/>
      <c r="C10" s="13" t="s">
        <v>3</v>
      </c>
      <c r="D10" s="14"/>
      <c r="E10" s="12"/>
      <c r="L10" s="11"/>
    </row>
    <row r="11" spans="1:12" ht="21.95" customHeight="1" x14ac:dyDescent="0.25">
      <c r="B11" s="12"/>
      <c r="C11" s="13" t="s">
        <v>4</v>
      </c>
      <c r="D11" s="14"/>
      <c r="E11" s="12"/>
      <c r="L11" s="11"/>
    </row>
    <row r="12" spans="1:12" ht="21.95" customHeight="1" x14ac:dyDescent="0.25">
      <c r="B12" s="12"/>
      <c r="C12" s="13" t="s">
        <v>5</v>
      </c>
      <c r="D12" s="100"/>
      <c r="E12" s="12"/>
      <c r="L12" s="11"/>
    </row>
    <row r="13" spans="1:12" ht="21.95" customHeight="1" x14ac:dyDescent="0.25">
      <c r="B13" s="12"/>
      <c r="C13" s="12"/>
      <c r="D13" s="12"/>
      <c r="E13" s="12"/>
      <c r="L13" s="11"/>
    </row>
    <row r="14" spans="1:12" ht="21.95" customHeight="1" x14ac:dyDescent="0.25">
      <c r="B14" s="12"/>
      <c r="C14" s="28" t="s">
        <v>6</v>
      </c>
      <c r="D14" s="12"/>
      <c r="E14" s="12"/>
      <c r="L14" s="11"/>
    </row>
    <row r="15" spans="1:12" ht="21.95" customHeight="1" x14ac:dyDescent="0.25">
      <c r="B15" s="12"/>
      <c r="C15" s="12"/>
      <c r="D15" s="12"/>
      <c r="E15" s="12"/>
      <c r="L15" s="11"/>
    </row>
    <row r="16" spans="1:12" ht="26.25" customHeight="1" x14ac:dyDescent="0.25">
      <c r="B16" s="15" t="s">
        <v>7</v>
      </c>
      <c r="C16" s="16" t="s">
        <v>8</v>
      </c>
      <c r="D16" s="16" t="s">
        <v>9</v>
      </c>
      <c r="E16" s="16" t="s">
        <v>10</v>
      </c>
      <c r="K16" s="11"/>
    </row>
    <row r="17" spans="2:23" ht="21.95" customHeight="1" x14ac:dyDescent="0.25">
      <c r="B17" s="174" t="s">
        <v>11</v>
      </c>
      <c r="C17" s="4" t="str">
        <f>HYPERLINK("#'"&amp;"Commercial Flights"&amp;"'!A1", "Commercial flights")</f>
        <v>Commercial flights</v>
      </c>
      <c r="D17" s="95">
        <f>'Commercial Flights'!H25</f>
        <v>0</v>
      </c>
      <c r="E17" s="17"/>
      <c r="K17" s="11"/>
    </row>
    <row r="18" spans="2:23" ht="21.95" customHeight="1" x14ac:dyDescent="0.25">
      <c r="B18" s="174"/>
      <c r="C18" s="4" t="str">
        <f>HYPERLINK("#'"&amp;"Non-commercial flights"&amp;"'!A1", "Non-commercial flights")</f>
        <v>Non-commercial flights</v>
      </c>
      <c r="D18" s="95">
        <f>'Non-commercial flights'!G25</f>
        <v>0</v>
      </c>
      <c r="E18" s="17"/>
    </row>
    <row r="19" spans="2:23" ht="21.95" customHeight="1" x14ac:dyDescent="0.25">
      <c r="B19" s="174"/>
      <c r="C19" s="4" t="str">
        <f>HYPERLINK("#'"&amp;"helicopter"&amp;"'!A1", "Helicopter")</f>
        <v>Helicopter</v>
      </c>
      <c r="D19" s="95">
        <f>Helicopter!F25</f>
        <v>0</v>
      </c>
      <c r="E19" s="17"/>
    </row>
    <row r="20" spans="2:23" ht="21.95" customHeight="1" x14ac:dyDescent="0.25">
      <c r="B20" s="174"/>
      <c r="C20" s="4" t="str">
        <f>HYPERLINK("#'"&amp;"Boat"&amp;"'!A1", "Boat")</f>
        <v>Boat</v>
      </c>
      <c r="D20" s="95">
        <f>Boat!H25</f>
        <v>0</v>
      </c>
      <c r="E20" s="17"/>
      <c r="R20" s="18"/>
    </row>
    <row r="21" spans="2:23" ht="21.95" customHeight="1" x14ac:dyDescent="0.25">
      <c r="B21" s="174"/>
      <c r="C21" s="4" t="str">
        <f>HYPERLINK("#'"&amp;"Train"&amp;"'!A1", "Train")</f>
        <v>Train</v>
      </c>
      <c r="D21" s="95">
        <f>Train!F25</f>
        <v>0</v>
      </c>
      <c r="E21" s="17"/>
      <c r="R21" s="18"/>
    </row>
    <row r="22" spans="2:23" ht="21.95" customHeight="1" x14ac:dyDescent="0.25">
      <c r="B22" s="174"/>
      <c r="C22" s="4" t="str">
        <f>HYPERLINK("#'"&amp;"Car"&amp;"'!A1", "Car")</f>
        <v>Car</v>
      </c>
      <c r="D22" s="95">
        <f>Car!G24</f>
        <v>0</v>
      </c>
      <c r="E22" s="17"/>
      <c r="W22" s="18"/>
    </row>
    <row r="23" spans="2:23" ht="21.95" customHeight="1" x14ac:dyDescent="0.25">
      <c r="B23" s="174"/>
      <c r="C23" s="4" t="str">
        <f>HYPERLINK("#'"&amp;"Travel_Other"&amp;"'!A1", "Other")</f>
        <v>Other</v>
      </c>
      <c r="D23" s="95">
        <f>Travel_Other!E25</f>
        <v>0</v>
      </c>
      <c r="E23" s="17"/>
      <c r="W23" s="18"/>
    </row>
    <row r="24" spans="2:23" ht="21.95" customHeight="1" x14ac:dyDescent="0.25">
      <c r="B24" s="175" t="s">
        <v>12</v>
      </c>
      <c r="C24" s="5" t="str">
        <f>HYPERLINK("#'"&amp;"Freight_Plane"&amp;"'!A1", "Plane")</f>
        <v>Plane</v>
      </c>
      <c r="D24" s="95">
        <f>Freight_Plane!G25</f>
        <v>0</v>
      </c>
      <c r="E24" s="17"/>
      <c r="K24" s="11"/>
    </row>
    <row r="25" spans="2:23" ht="21.95" customHeight="1" x14ac:dyDescent="0.25">
      <c r="B25" s="175"/>
      <c r="C25" s="5" t="str">
        <f>HYPERLINK("#'"&amp;"Cargo (Sea)"&amp;"'!A1", "Cargo (Sea)")</f>
        <v>Cargo (Sea)</v>
      </c>
      <c r="D25" s="95">
        <f>'Cargo (Sea)'!E24</f>
        <v>0</v>
      </c>
      <c r="E25" s="17"/>
    </row>
    <row r="26" spans="2:23" ht="21.95" customHeight="1" x14ac:dyDescent="0.25">
      <c r="B26" s="175"/>
      <c r="C26" s="5" t="str">
        <f>HYPERLINK("#'"&amp;"Freight_Truck"&amp;"'!A1", "Truck")</f>
        <v>Truck</v>
      </c>
      <c r="D26" s="95">
        <f>Freight_Truck!E24</f>
        <v>0</v>
      </c>
      <c r="E26" s="17"/>
    </row>
    <row r="27" spans="2:23" ht="21.95" customHeight="1" x14ac:dyDescent="0.25">
      <c r="B27" s="175"/>
      <c r="C27" s="5" t="str">
        <f>HYPERLINK("#'"&amp;"Freight_Other"&amp;"'!A1", "Other")</f>
        <v>Other</v>
      </c>
      <c r="D27" s="95">
        <f>Freight_Other!H24</f>
        <v>0</v>
      </c>
      <c r="E27" s="17"/>
    </row>
    <row r="28" spans="2:23" ht="21.95" customHeight="1" x14ac:dyDescent="0.25">
      <c r="B28" s="176" t="s">
        <v>13</v>
      </c>
      <c r="C28" s="6" t="str">
        <f>HYPERLINK("#'"&amp;"Hotel Room"&amp;"'!A1", "Hotel Room")</f>
        <v>Hotel Room</v>
      </c>
      <c r="D28" s="95">
        <f>'Hotel Room'!F26</f>
        <v>0</v>
      </c>
      <c r="E28" s="17"/>
    </row>
    <row r="29" spans="2:23" ht="21.95" customHeight="1" x14ac:dyDescent="0.25">
      <c r="B29" s="176"/>
      <c r="C29" s="6" t="str">
        <f>HYPERLINK("#'"&amp;"Polar Station"&amp;"'!A1", "Polar Station")</f>
        <v>Polar Station</v>
      </c>
      <c r="D29" s="95">
        <f>'Polar Station'!G26</f>
        <v>0</v>
      </c>
      <c r="E29" s="17"/>
    </row>
    <row r="30" spans="2:23" ht="21.95" customHeight="1" x14ac:dyDescent="0.25">
      <c r="B30" s="176"/>
      <c r="C30" s="6" t="str">
        <f>HYPERLINK("#'"&amp;"Accomodation_Other"&amp;"'!A1", "Other")</f>
        <v>Other</v>
      </c>
      <c r="D30" s="95">
        <f>Accomodation_Other!E24</f>
        <v>0</v>
      </c>
      <c r="E30" s="17"/>
    </row>
    <row r="31" spans="2:23" ht="21.95" customHeight="1" x14ac:dyDescent="0.25">
      <c r="B31" s="170" t="s">
        <v>14</v>
      </c>
      <c r="C31" s="7" t="str">
        <f>HYPERLINK("#'"&amp;"Fuels"&amp;"'!A1", "Fuels")</f>
        <v>Fuels</v>
      </c>
      <c r="D31" s="95">
        <f>Fuels!F25</f>
        <v>0</v>
      </c>
      <c r="E31" s="17"/>
    </row>
    <row r="32" spans="2:23" ht="21.95" customHeight="1" x14ac:dyDescent="0.25">
      <c r="B32" s="171"/>
      <c r="C32" s="7" t="str">
        <f>HYPERLINK("#'"&amp;"Chemicals"&amp;"'!A1", "Chemicals")</f>
        <v>Chemicals</v>
      </c>
      <c r="D32" s="95">
        <f>'Chemicals'!E25</f>
        <v>0</v>
      </c>
      <c r="E32" s="17"/>
    </row>
    <row r="33" spans="2:6" ht="21.95" customHeight="1" x14ac:dyDescent="0.25">
      <c r="B33" s="172"/>
      <c r="C33" s="7" t="str">
        <f>HYPERLINK("#'"&amp;"Consumables_Other"&amp;"'!A1", "Other")</f>
        <v>Other</v>
      </c>
      <c r="D33" s="95">
        <f>Consumables_Other!E24</f>
        <v>0</v>
      </c>
      <c r="E33" s="17"/>
    </row>
    <row r="34" spans="2:6" ht="21.95" customHeight="1" x14ac:dyDescent="0.25">
      <c r="B34" s="8" t="s">
        <v>15</v>
      </c>
      <c r="C34" s="9" t="str">
        <f>HYPERLINK("#'"&amp;"Other_Emissions"&amp;"'!A1", "Other")</f>
        <v>Other</v>
      </c>
      <c r="D34" s="95">
        <f>Other_Emissions!E24</f>
        <v>0</v>
      </c>
      <c r="E34" s="17"/>
      <c r="F34" s="11"/>
    </row>
    <row r="35" spans="2:6" ht="21.95" customHeight="1" x14ac:dyDescent="0.25">
      <c r="D35" s="78"/>
      <c r="F35" s="11"/>
    </row>
    <row r="36" spans="2:6" ht="21.95" customHeight="1" thickBot="1" x14ac:dyDescent="0.3">
      <c r="D36" s="78"/>
      <c r="F36" s="11"/>
    </row>
    <row r="37" spans="2:6" ht="21.95" customHeight="1" thickBot="1" x14ac:dyDescent="0.3">
      <c r="C37" s="19" t="s">
        <v>16</v>
      </c>
      <c r="D37" s="81">
        <f>SUM(D17:D34)</f>
        <v>0</v>
      </c>
    </row>
    <row r="38" spans="2:6" ht="21.95" customHeight="1" x14ac:dyDescent="0.25"/>
    <row r="39" spans="2:6" ht="31.5" customHeight="1" x14ac:dyDescent="0.25"/>
  </sheetData>
  <sheetProtection algorithmName="SHA-512" hashValue="ZlFOCyWGJEURthE2mt6R7C7FvSb233Z2Ks4ePAIIRimFbNtAPVwBD4f29T9RvZ/fs1zH8BOrmjPTCMvnM7JOXA==" saltValue="tf9gLeCdbvYqcMhoE9GqJw==" spinCount="100000" sheet="1" objects="1" scenarios="1"/>
  <mergeCells count="5">
    <mergeCell ref="B31:B33"/>
    <mergeCell ref="A1:D7"/>
    <mergeCell ref="B17:B23"/>
    <mergeCell ref="B24:B27"/>
    <mergeCell ref="B28:B30"/>
  </mergeCells>
  <phoneticPr fontId="11" type="noConversion"/>
  <dataValidations disablePrompts="1" count="1">
    <dataValidation type="list" allowBlank="1" showInputMessage="1" showErrorMessage="1" sqref="C37" xr:uid="{3C664129-6079-4B75-836D-C266DEBD85F9}">
      <formula1>INDIRECT(#REF!)</formula1>
    </dataValidation>
  </dataValidation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3509-B094-44C5-B42D-B87A5517CEDF}">
  <sheetPr>
    <tabColor rgb="FFFFCC00"/>
  </sheetPr>
  <dimension ref="C2:J25"/>
  <sheetViews>
    <sheetView showGridLines="0" zoomScale="90" zoomScaleNormal="90" workbookViewId="0">
      <selection activeCell="C10" sqref="C10"/>
    </sheetView>
  </sheetViews>
  <sheetFormatPr defaultColWidth="8.7109375" defaultRowHeight="15" x14ac:dyDescent="0.25"/>
  <cols>
    <col min="1" max="2" width="8.7109375" style="10"/>
    <col min="3" max="3" width="17.7109375" style="10" customWidth="1"/>
    <col min="4" max="4" width="16.7109375" style="10" customWidth="1"/>
    <col min="5" max="5" width="25.7109375" style="10" customWidth="1"/>
    <col min="6" max="6" width="23.85546875" style="10" customWidth="1"/>
    <col min="7" max="7" width="21.42578125" style="10" customWidth="1"/>
    <col min="8" max="8" width="21.7109375" style="10" customWidth="1"/>
    <col min="9" max="9" width="28.7109375" style="10" bestFit="1" customWidth="1"/>
    <col min="10" max="10" width="24.42578125" style="10" bestFit="1" customWidth="1"/>
    <col min="11" max="16384" width="8.7109375" style="10"/>
  </cols>
  <sheetData>
    <row r="2" spans="3:10" ht="14.45" customHeight="1" x14ac:dyDescent="0.55000000000000004">
      <c r="D2" s="121"/>
      <c r="E2" s="177" t="s">
        <v>17</v>
      </c>
      <c r="F2" s="177"/>
      <c r="G2" s="177"/>
      <c r="H2" s="177"/>
    </row>
    <row r="3" spans="3:10" ht="15" customHeight="1" x14ac:dyDescent="0.55000000000000004">
      <c r="D3" s="121"/>
      <c r="E3" s="177"/>
      <c r="F3" s="177"/>
      <c r="G3" s="177"/>
      <c r="H3" s="177"/>
    </row>
    <row r="4" spans="3:10" x14ac:dyDescent="0.25">
      <c r="C4" s="20"/>
    </row>
    <row r="5" spans="3:10" x14ac:dyDescent="0.25">
      <c r="C5" s="20"/>
    </row>
    <row r="7" spans="3:10" ht="28.5" customHeight="1" x14ac:dyDescent="0.25">
      <c r="C7" s="21" t="s">
        <v>18</v>
      </c>
      <c r="D7" s="21" t="s">
        <v>19</v>
      </c>
      <c r="E7" s="21" t="s">
        <v>20</v>
      </c>
      <c r="F7" s="21" t="s">
        <v>21</v>
      </c>
      <c r="G7" s="21" t="s">
        <v>22</v>
      </c>
      <c r="H7" s="21" t="s">
        <v>9</v>
      </c>
      <c r="I7" s="23" t="s">
        <v>23</v>
      </c>
      <c r="J7" s="22" t="s">
        <v>10</v>
      </c>
    </row>
    <row r="8" spans="3:10" x14ac:dyDescent="0.25">
      <c r="C8" s="64"/>
      <c r="D8" s="65"/>
      <c r="E8" s="108"/>
      <c r="F8" s="79"/>
      <c r="G8" s="109" t="str">
        <f>IFERROR(
INT(ACOS(COS(RADIANS(90-(_xlfn.XLOOKUP(C8,Airports[municipality],Airports[latitude_deg]))))
*COS(RADIANS(90-(_xlfn.XLOOKUP(D8,Airports[municipality],Airports[latitude_deg]))))
+SIN(RADIANS(90-(_xlfn.XLOOKUP(C8,Airports[municipality],Airports[latitude_deg]))))
*SIN(RADIANS(90-(_xlfn.XLOOKUP(D8,Airports[municipality],Airports[latitude_deg]))))
*COS(RADIANS(_xlfn.XLOOKUP(C8,Airports[municipality],Airports[longitude_deg])-_xlfn.XLOOKUP(D8,Airports[municipality],Airports[longitude_deg]))))*6371),
"")</f>
        <v/>
      </c>
      <c r="H8" s="110" t="str">
        <f>IFERROR(
    IF(
        ISBLANK('Commercial Flights'!$I8),
        IFERROR(E8 * IF(F8="One way",1,IF(F8="Round trip",2,1)) * G8 * 0.09 * 1.891, ""),
        'Commercial Flights'!$I8),
    "")</f>
        <v/>
      </c>
      <c r="I8" s="97"/>
      <c r="J8" s="68"/>
    </row>
    <row r="9" spans="3:10" x14ac:dyDescent="0.25">
      <c r="C9" s="64"/>
      <c r="D9" s="65"/>
      <c r="E9" s="108"/>
      <c r="F9" s="79"/>
      <c r="G9" s="109" t="str">
        <f>IFERROR(
INT(ACOS(COS(RADIANS(90-(_xlfn.XLOOKUP(C9,Airports[municipality],Airports[latitude_deg]))))
*COS(RADIANS(90-(_xlfn.XLOOKUP(D9,Airports[municipality],Airports[latitude_deg]))))
+SIN(RADIANS(90-(_xlfn.XLOOKUP(C9,Airports[municipality],Airports[latitude_deg]))))
*SIN(RADIANS(90-(_xlfn.XLOOKUP(D9,Airports[municipality],Airports[latitude_deg]))))
*COS(RADIANS(_xlfn.XLOOKUP(C9,Airports[municipality],Airports[longitude_deg])-_xlfn.XLOOKUP(D9,Airports[municipality],Airports[longitude_deg]))))*6371),
"")</f>
        <v/>
      </c>
      <c r="H9" s="110" t="str">
        <f>IFERROR(
    IF(
        ISBLANK('Commercial Flights'!$I9),
        IFERROR(E9 * IF(F9="One way",1,IF(F9="Round trip",2,1)) * G9 * 0.09 * 1.891, ""),
        'Commercial Flights'!$I9),
    "")</f>
        <v/>
      </c>
      <c r="I9" s="97"/>
      <c r="J9" s="68"/>
    </row>
    <row r="10" spans="3:10" x14ac:dyDescent="0.25">
      <c r="C10" s="64"/>
      <c r="D10" s="65"/>
      <c r="E10" s="108"/>
      <c r="F10" s="79"/>
      <c r="G10" s="109" t="str">
        <f>IFERROR(
INT(ACOS(COS(RADIANS(90-(_xlfn.XLOOKUP(C10,Airports[municipality],Airports[latitude_deg]))))
*COS(RADIANS(90-(_xlfn.XLOOKUP(D10,Airports[municipality],Airports[latitude_deg]))))
+SIN(RADIANS(90-(_xlfn.XLOOKUP(C10,Airports[municipality],Airports[latitude_deg]))))
*SIN(RADIANS(90-(_xlfn.XLOOKUP(D10,Airports[municipality],Airports[latitude_deg]))))
*COS(RADIANS(_xlfn.XLOOKUP(C10,Airports[municipality],Airports[longitude_deg])-_xlfn.XLOOKUP(D10,Airports[municipality],Airports[longitude_deg]))))*6371),
"")</f>
        <v/>
      </c>
      <c r="H10" s="110" t="str">
        <f>IFERROR(
    IF(
        ISBLANK('Commercial Flights'!$I10),
        IFERROR(E10 * IF(F10="One way",1,IF(F10="Round trip",2,1)) * G10 * 0.09 * 1.891, ""),
        'Commercial Flights'!$I10),
    "")</f>
        <v/>
      </c>
      <c r="I10" s="97"/>
      <c r="J10" s="68"/>
    </row>
    <row r="11" spans="3:10" x14ac:dyDescent="0.25">
      <c r="C11" s="64"/>
      <c r="D11" s="65"/>
      <c r="E11" s="108"/>
      <c r="F11" s="79"/>
      <c r="G11" s="109" t="str">
        <f>IFERROR(
INT(ACOS(COS(RADIANS(90-(_xlfn.XLOOKUP(C11,Airports[municipality],Airports[latitude_deg]))))
*COS(RADIANS(90-(_xlfn.XLOOKUP(D11,Airports[municipality],Airports[latitude_deg]))))
+SIN(RADIANS(90-(_xlfn.XLOOKUP(C11,Airports[municipality],Airports[latitude_deg]))))
*SIN(RADIANS(90-(_xlfn.XLOOKUP(D11,Airports[municipality],Airports[latitude_deg]))))
*COS(RADIANS(_xlfn.XLOOKUP(C11,Airports[municipality],Airports[longitude_deg])-_xlfn.XLOOKUP(D11,Airports[municipality],Airports[longitude_deg]))))*6371),
"")</f>
        <v/>
      </c>
      <c r="H11" s="110" t="str">
        <f>IFERROR(
    IF(
        ISBLANK('Commercial Flights'!$I11),
        IFERROR(E11 * IF(F11="One way",1,IF(F11="Round trip",2,1)) * G11 * 0.09 * 1.891, ""),
        'Commercial Flights'!$I11),
    "")</f>
        <v/>
      </c>
      <c r="I11" s="97"/>
      <c r="J11" s="68"/>
    </row>
    <row r="12" spans="3:10" x14ac:dyDescent="0.25">
      <c r="C12" s="64"/>
      <c r="D12" s="65"/>
      <c r="E12" s="108"/>
      <c r="F12" s="97"/>
      <c r="G12" s="109" t="str">
        <f>IFERROR(
INT(ACOS(COS(RADIANS(90-(_xlfn.XLOOKUP(C12,Airports[municipality],Airports[latitude_deg]))))
*COS(RADIANS(90-(_xlfn.XLOOKUP(D12,Airports[municipality],Airports[latitude_deg]))))
+SIN(RADIANS(90-(_xlfn.XLOOKUP(C12,Airports[municipality],Airports[latitude_deg]))))
*SIN(RADIANS(90-(_xlfn.XLOOKUP(D12,Airports[municipality],Airports[latitude_deg]))))
*COS(RADIANS(_xlfn.XLOOKUP(C12,Airports[municipality],Airports[longitude_deg])-_xlfn.XLOOKUP(D12,Airports[municipality],Airports[longitude_deg]))))*6371),
"")</f>
        <v/>
      </c>
      <c r="H12" s="110" t="str">
        <f>IFERROR(
    IF(
        ISBLANK('Commercial Flights'!$I12),
        IFERROR(E12 * IF(F12="One way",1,IF(F12="Round trip",2,1)) * G12 * 0.09 * 1.891, ""),
        'Commercial Flights'!$I12),
    "")</f>
        <v/>
      </c>
      <c r="I12" s="97"/>
      <c r="J12" s="68"/>
    </row>
    <row r="13" spans="3:10" x14ac:dyDescent="0.25">
      <c r="C13" s="64"/>
      <c r="D13" s="65"/>
      <c r="E13" s="108"/>
      <c r="F13" s="79"/>
      <c r="G13" s="109" t="str">
        <f>IFERROR(
INT(ACOS(COS(RADIANS(90-(_xlfn.XLOOKUP(C13,Airports[municipality],Airports[latitude_deg]))))
*COS(RADIANS(90-(_xlfn.XLOOKUP(D13,Airports[municipality],Airports[latitude_deg]))))
+SIN(RADIANS(90-(_xlfn.XLOOKUP(C13,Airports[municipality],Airports[latitude_deg]))))
*SIN(RADIANS(90-(_xlfn.XLOOKUP(D13,Airports[municipality],Airports[latitude_deg]))))
*COS(RADIANS(_xlfn.XLOOKUP(C13,Airports[municipality],Airports[longitude_deg])-_xlfn.XLOOKUP(D13,Airports[municipality],Airports[longitude_deg]))))*6371),
"")</f>
        <v/>
      </c>
      <c r="H13" s="110" t="str">
        <f>IFERROR(
    IF(
        ISBLANK('Commercial Flights'!$I13),
        IFERROR(E13 * IF(F13="One way",1,IF(F13="Round trip",2,1)) * G13 * 0.09 * 1.891, ""),
        'Commercial Flights'!$I13),
    "")</f>
        <v/>
      </c>
      <c r="I13" s="97"/>
      <c r="J13" s="68"/>
    </row>
    <row r="14" spans="3:10" x14ac:dyDescent="0.25">
      <c r="C14" s="64"/>
      <c r="D14" s="65"/>
      <c r="E14" s="108"/>
      <c r="F14" s="79"/>
      <c r="G14" s="109" t="str">
        <f>IFERROR(
INT(ACOS(COS(RADIANS(90-(_xlfn.XLOOKUP(C14,Airports[municipality],Airports[latitude_deg]))))
*COS(RADIANS(90-(_xlfn.XLOOKUP(D14,Airports[municipality],Airports[latitude_deg]))))
+SIN(RADIANS(90-(_xlfn.XLOOKUP(C14,Airports[municipality],Airports[latitude_deg]))))
*SIN(RADIANS(90-(_xlfn.XLOOKUP(D14,Airports[municipality],Airports[latitude_deg]))))
*COS(RADIANS(_xlfn.XLOOKUP(C14,Airports[municipality],Airports[longitude_deg])-_xlfn.XLOOKUP(D14,Airports[municipality],Airports[longitude_deg]))))*6371),
"")</f>
        <v/>
      </c>
      <c r="H14" s="110" t="str">
        <f>IFERROR(
    IF(
        ISBLANK('Commercial Flights'!$I14),
        IFERROR(E14 * IF(F14="One way",1,IF(F14="Round trip",2,1)) * G14 * 0.09 * 1.891, ""),
        'Commercial Flights'!$I14),
    "")</f>
        <v/>
      </c>
      <c r="I14" s="97"/>
      <c r="J14" s="68"/>
    </row>
    <row r="15" spans="3:10" x14ac:dyDescent="0.25">
      <c r="C15" s="64"/>
      <c r="D15" s="65"/>
      <c r="E15" s="108"/>
      <c r="F15" s="79"/>
      <c r="G15" s="109" t="str">
        <f>IFERROR(
INT(ACOS(COS(RADIANS(90-(_xlfn.XLOOKUP(C15,Airports[municipality],Airports[latitude_deg]))))
*COS(RADIANS(90-(_xlfn.XLOOKUP(D15,Airports[municipality],Airports[latitude_deg]))))
+SIN(RADIANS(90-(_xlfn.XLOOKUP(C15,Airports[municipality],Airports[latitude_deg]))))
*SIN(RADIANS(90-(_xlfn.XLOOKUP(D15,Airports[municipality],Airports[latitude_deg]))))
*COS(RADIANS(_xlfn.XLOOKUP(C15,Airports[municipality],Airports[longitude_deg])-_xlfn.XLOOKUP(D15,Airports[municipality],Airports[longitude_deg]))))*6371),
"")</f>
        <v/>
      </c>
      <c r="H15" s="110" t="str">
        <f>IFERROR(
    IF(
        ISBLANK('Commercial Flights'!$I15),
        IFERROR(E15 * IF(F15="One way",1,IF(F15="Round trip",2,1)) * G15 * 0.09 * 1.891, ""),
        'Commercial Flights'!$I15),
    "")</f>
        <v/>
      </c>
      <c r="I15" s="97"/>
      <c r="J15" s="68"/>
    </row>
    <row r="16" spans="3:10" x14ac:dyDescent="0.25">
      <c r="C16" s="64"/>
      <c r="D16" s="65"/>
      <c r="E16" s="108"/>
      <c r="F16" s="79"/>
      <c r="G16" s="109" t="str">
        <f>IFERROR(
INT(ACOS(COS(RADIANS(90-(_xlfn.XLOOKUP(C16,Airports[municipality],Airports[latitude_deg]))))
*COS(RADIANS(90-(_xlfn.XLOOKUP(D16,Airports[municipality],Airports[latitude_deg]))))
+SIN(RADIANS(90-(_xlfn.XLOOKUP(C16,Airports[municipality],Airports[latitude_deg]))))
*SIN(RADIANS(90-(_xlfn.XLOOKUP(D16,Airports[municipality],Airports[latitude_deg]))))
*COS(RADIANS(_xlfn.XLOOKUP(C16,Airports[municipality],Airports[longitude_deg])-_xlfn.XLOOKUP(D16,Airports[municipality],Airports[longitude_deg]))))*6371),
"")</f>
        <v/>
      </c>
      <c r="H16" s="110" t="str">
        <f>IFERROR(
    IF(
        ISBLANK('Commercial Flights'!$I16),
        IFERROR(E16 * IF(F16="One way",1,IF(F16="Round trip",2,1)) * G16 * 0.09 * 1.891, ""),
        'Commercial Flights'!$I16),
    "")</f>
        <v/>
      </c>
      <c r="I16" s="97"/>
      <c r="J16" s="68"/>
    </row>
    <row r="17" spans="3:10" x14ac:dyDescent="0.25">
      <c r="C17" s="64"/>
      <c r="D17" s="65"/>
      <c r="E17" s="108"/>
      <c r="F17" s="79"/>
      <c r="G17" s="109" t="str">
        <f>IFERROR(
INT(ACOS(COS(RADIANS(90-(_xlfn.XLOOKUP(C17,Airports[municipality],Airports[latitude_deg]))))
*COS(RADIANS(90-(_xlfn.XLOOKUP(D17,Airports[municipality],Airports[latitude_deg]))))
+SIN(RADIANS(90-(_xlfn.XLOOKUP(C17,Airports[municipality],Airports[latitude_deg]))))
*SIN(RADIANS(90-(_xlfn.XLOOKUP(D17,Airports[municipality],Airports[latitude_deg]))))
*COS(RADIANS(_xlfn.XLOOKUP(C17,Airports[municipality],Airports[longitude_deg])-_xlfn.XLOOKUP(D17,Airports[municipality],Airports[longitude_deg]))))*6371),
"")</f>
        <v/>
      </c>
      <c r="H17" s="110" t="str">
        <f>IFERROR(
    IF(
        ISBLANK('Commercial Flights'!$I17),
        IFERROR(E17 * IF(F17="One way",1,IF(F17="Round trip",2,1)) * G17 * 0.09 * 1.891, ""),
        'Commercial Flights'!$I17),
    "")</f>
        <v/>
      </c>
      <c r="I17" s="97"/>
      <c r="J17" s="68"/>
    </row>
    <row r="18" spans="3:10" x14ac:dyDescent="0.25">
      <c r="C18" s="64"/>
      <c r="D18" s="65"/>
      <c r="E18" s="108"/>
      <c r="F18" s="79"/>
      <c r="G18" s="109" t="str">
        <f>IFERROR(
INT(ACOS(COS(RADIANS(90-(_xlfn.XLOOKUP(C18,Airports[municipality],Airports[latitude_deg]))))
*COS(RADIANS(90-(_xlfn.XLOOKUP(D18,Airports[municipality],Airports[latitude_deg]))))
+SIN(RADIANS(90-(_xlfn.XLOOKUP(C18,Airports[municipality],Airports[latitude_deg]))))
*SIN(RADIANS(90-(_xlfn.XLOOKUP(D18,Airports[municipality],Airports[latitude_deg]))))
*COS(RADIANS(_xlfn.XLOOKUP(C18,Airports[municipality],Airports[longitude_deg])-_xlfn.XLOOKUP(D18,Airports[municipality],Airports[longitude_deg]))))*6371),
"")</f>
        <v/>
      </c>
      <c r="H18" s="110" t="str">
        <f>IFERROR(
    IF(
        ISBLANK('Commercial Flights'!$I18),
        IFERROR(E18 * IF(F18="One way",1,IF(F18="Round trip",2,1)) * G18 * 0.09 * 1.891, ""),
        'Commercial Flights'!$I18),
    "")</f>
        <v/>
      </c>
      <c r="I18" s="97"/>
      <c r="J18" s="68"/>
    </row>
    <row r="19" spans="3:10" x14ac:dyDescent="0.25">
      <c r="C19" s="64"/>
      <c r="D19" s="65"/>
      <c r="E19" s="108"/>
      <c r="F19" s="79"/>
      <c r="G19" s="109" t="str">
        <f>IFERROR(
INT(ACOS(COS(RADIANS(90-(_xlfn.XLOOKUP(C19,Airports[municipality],Airports[latitude_deg]))))
*COS(RADIANS(90-(_xlfn.XLOOKUP(D19,Airports[municipality],Airports[latitude_deg]))))
+SIN(RADIANS(90-(_xlfn.XLOOKUP(C19,Airports[municipality],Airports[latitude_deg]))))
*SIN(RADIANS(90-(_xlfn.XLOOKUP(D19,Airports[municipality],Airports[latitude_deg]))))
*COS(RADIANS(_xlfn.XLOOKUP(C19,Airports[municipality],Airports[longitude_deg])-_xlfn.XLOOKUP(D19,Airports[municipality],Airports[longitude_deg]))))*6371),
"")</f>
        <v/>
      </c>
      <c r="H19" s="110" t="str">
        <f>IFERROR(
    IF(
        ISBLANK('Commercial Flights'!$I19),
        IFERROR(E19 * IF(F19="One way",1,IF(F19="Round trip",2,1)) * G19 * 0.09 * 1.891, ""),
        'Commercial Flights'!$I19),
    "")</f>
        <v/>
      </c>
      <c r="I19" s="97"/>
      <c r="J19" s="68"/>
    </row>
    <row r="20" spans="3:10" x14ac:dyDescent="0.25">
      <c r="C20" s="64"/>
      <c r="D20" s="65"/>
      <c r="E20" s="108"/>
      <c r="F20" s="79"/>
      <c r="G20" s="109" t="str">
        <f>IFERROR(
INT(ACOS(COS(RADIANS(90-(_xlfn.XLOOKUP(C20,Airports[municipality],Airports[latitude_deg]))))
*COS(RADIANS(90-(_xlfn.XLOOKUP(D20,Airports[municipality],Airports[latitude_deg]))))
+SIN(RADIANS(90-(_xlfn.XLOOKUP(C20,Airports[municipality],Airports[latitude_deg]))))
*SIN(RADIANS(90-(_xlfn.XLOOKUP(D20,Airports[municipality],Airports[latitude_deg]))))
*COS(RADIANS(_xlfn.XLOOKUP(C20,Airports[municipality],Airports[longitude_deg])-_xlfn.XLOOKUP(D20,Airports[municipality],Airports[longitude_deg]))))*6371),
"")</f>
        <v/>
      </c>
      <c r="H20" s="110" t="str">
        <f>IFERROR(
    IF(
        ISBLANK('Commercial Flights'!$I20),
        IFERROR(E20 * IF(F20="One way",1,IF(F20="Round trip",2,1)) * G20 * 0.09 * 1.891, ""),
        'Commercial Flights'!$I20),
    "")</f>
        <v/>
      </c>
      <c r="I20" s="97"/>
      <c r="J20" s="68"/>
    </row>
    <row r="21" spans="3:10" x14ac:dyDescent="0.25">
      <c r="C21" s="66"/>
      <c r="D21" s="67"/>
      <c r="E21" s="124"/>
      <c r="F21" s="80"/>
      <c r="G21" s="111" t="str">
        <f>IFERROR(
INT(ACOS(COS(RADIANS(90-(_xlfn.XLOOKUP(C21,Airports[municipality],Airports[latitude_deg]))))
*COS(RADIANS(90-(_xlfn.XLOOKUP(D21,Airports[municipality],Airports[latitude_deg]))))
+SIN(RADIANS(90-(_xlfn.XLOOKUP(C21,Airports[municipality],Airports[latitude_deg]))))
*SIN(RADIANS(90-(_xlfn.XLOOKUP(D21,Airports[municipality],Airports[latitude_deg]))))
*COS(RADIANS(_xlfn.XLOOKUP(C21,Airports[municipality],Airports[longitude_deg])-_xlfn.XLOOKUP(D21,Airports[municipality],Airports[longitude_deg]))))*6371),
"")</f>
        <v/>
      </c>
      <c r="H21" s="112" t="str">
        <f>IFERROR(
    IF(
        ISBLANK('Commercial Flights'!$I21),
        IFERROR(E21 * IF(F21="One way",1,IF(F21="Round trip",2,1)) * G21 * 0.09 * 1.891, ""),
        'Commercial Flights'!$I21),
    "")</f>
        <v/>
      </c>
      <c r="I21" s="99"/>
      <c r="J21" s="69"/>
    </row>
    <row r="22" spans="3:10" x14ac:dyDescent="0.25">
      <c r="H22" s="78"/>
    </row>
    <row r="23" spans="3:10" x14ac:dyDescent="0.25">
      <c r="H23" s="78"/>
    </row>
    <row r="24" spans="3:10" ht="15.75" thickBot="1" x14ac:dyDescent="0.3">
      <c r="H24" s="78"/>
    </row>
    <row r="25" spans="3:10" ht="31.5" customHeight="1" thickBot="1" x14ac:dyDescent="0.3">
      <c r="G25" s="62" t="s">
        <v>24</v>
      </c>
      <c r="H25" s="81">
        <f>SUM('Commercial Flights'!$H$8:$H$21)</f>
        <v>0</v>
      </c>
    </row>
  </sheetData>
  <sheetProtection algorithmName="SHA-512" hashValue="N/kH1nt6gF2GFFPEZChHsCpYqGn0kyfwSBk6d0PrflNiPuTNSPixi3r/92eqP6LEG1RUIlh4zrd/EU/ZJ2OHIQ==" saltValue="obWhw22n186dw9yYESqajw==" spinCount="100000" sheet="1" objects="1" scenarios="1"/>
  <mergeCells count="1">
    <mergeCell ref="E2:H3"/>
  </mergeCells>
  <dataValidations count="2">
    <dataValidation type="decimal" allowBlank="1" showInputMessage="1" showErrorMessage="1" sqref="E8:E21 I8:I21" xr:uid="{3532EAE5-1051-48F6-B162-328B65B621ED}">
      <formula1>0</formula1>
      <formula2>9999999999</formula2>
    </dataValidation>
    <dataValidation type="list" allowBlank="1" showInputMessage="1" showErrorMessage="1" sqref="C8:D21" xr:uid="{91D63513-F75E-4A3E-8081-4A493FB01834}">
      <formula1>INDIRECT("Airports[municipality]")</formula1>
    </dataValidation>
  </dataValidations>
  <pageMargins left="0.7" right="0.7" top="0.75" bottom="0.75" header="0.3" footer="0.3"/>
  <ignoredErrors>
    <ignoredError sqref="H10"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5C9EEF22-AE59-423A-96D6-C5E31259F1F7}">
          <x14:formula1>
            <xm:f>Tables!$C$1682:$C$1683</xm:f>
          </x14:formula1>
          <xm:sqref>F8:F21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41210-4A83-48A6-BA13-ECF5F659AB43}">
  <sheetPr codeName="Sheet10">
    <tabColor rgb="FFFFCC00"/>
  </sheetPr>
  <dimension ref="C2:I47"/>
  <sheetViews>
    <sheetView showGridLines="0" zoomScale="90" zoomScaleNormal="90" workbookViewId="0">
      <selection activeCell="C14" sqref="C14"/>
    </sheetView>
  </sheetViews>
  <sheetFormatPr defaultColWidth="8.7109375" defaultRowHeight="15" x14ac:dyDescent="0.25"/>
  <cols>
    <col min="1" max="2" width="8.7109375" style="10"/>
    <col min="3" max="3" width="24.5703125" style="10" bestFit="1" customWidth="1"/>
    <col min="4" max="4" width="19.85546875" style="10" bestFit="1" customWidth="1"/>
    <col min="5" max="6" width="26.7109375" style="10" customWidth="1"/>
    <col min="7" max="7" width="21.7109375" style="10" customWidth="1"/>
    <col min="8" max="8" width="26.7109375" style="10" customWidth="1"/>
    <col min="9" max="9" width="21.85546875" style="10" bestFit="1" customWidth="1"/>
    <col min="10" max="10" width="41.7109375" style="10" customWidth="1"/>
    <col min="11" max="16384" width="8.7109375" style="10"/>
  </cols>
  <sheetData>
    <row r="2" spans="3:9" ht="15" customHeight="1" x14ac:dyDescent="0.25">
      <c r="E2" s="178" t="s">
        <v>25</v>
      </c>
      <c r="F2" s="178"/>
      <c r="G2" s="178"/>
    </row>
    <row r="3" spans="3:9" x14ac:dyDescent="0.25">
      <c r="E3" s="178"/>
      <c r="F3" s="178"/>
      <c r="G3" s="178"/>
    </row>
    <row r="4" spans="3:9" x14ac:dyDescent="0.25">
      <c r="C4" s="20"/>
    </row>
    <row r="5" spans="3:9" x14ac:dyDescent="0.25">
      <c r="C5" s="20" t="s">
        <v>4029</v>
      </c>
    </row>
    <row r="7" spans="3:9" ht="28.5" customHeight="1" x14ac:dyDescent="0.25">
      <c r="C7" s="21" t="s">
        <v>26</v>
      </c>
      <c r="D7" s="21" t="s">
        <v>27</v>
      </c>
      <c r="E7" s="23" t="s">
        <v>28</v>
      </c>
      <c r="F7" s="23" t="s">
        <v>29</v>
      </c>
      <c r="G7" s="21" t="s">
        <v>9</v>
      </c>
      <c r="H7" s="23" t="s">
        <v>23</v>
      </c>
      <c r="I7" s="22" t="s">
        <v>10</v>
      </c>
    </row>
    <row r="8" spans="3:9" x14ac:dyDescent="0.25">
      <c r="C8" s="65"/>
      <c r="D8" s="108"/>
      <c r="E8" s="108"/>
      <c r="F8" s="108"/>
      <c r="G8" s="96" t="str">
        <f>IFERROR(
    IF(
        ISBLANK('Non-commercial flights'!$H8),
       IFERROR(_xlfn.XLOOKUP('Non-commercial flights'!$C8,Non_com_Flights[Aircraft],Non_com_Flights[L / h])*'Non-commercial flights'!$D8*2.7*('Non-commercial flights'!$E8/'Non-commercial flights'!$F8),""),
        'Non-commercial flights'!$H8
    ),
    ""
)</f>
        <v/>
      </c>
      <c r="H8" s="97"/>
      <c r="I8" s="68"/>
    </row>
    <row r="9" spans="3:9" x14ac:dyDescent="0.25">
      <c r="C9" s="65"/>
      <c r="D9" s="108"/>
      <c r="E9" s="108"/>
      <c r="F9" s="108"/>
      <c r="G9" s="96" t="str">
        <f>IFERROR(
    IF(
        ISBLANK('Non-commercial flights'!$H9),
       IFERROR(_xlfn.XLOOKUP('Non-commercial flights'!$C9,Non_com_Flights[Aircraft],Non_com_Flights[L / h])*'Non-commercial flights'!$D9*2.7*('Non-commercial flights'!$E9/'Non-commercial flights'!$F9),""),
        'Non-commercial flights'!$H9
    ),
    ""
)</f>
        <v/>
      </c>
      <c r="H9" s="97"/>
      <c r="I9" s="68"/>
    </row>
    <row r="10" spans="3:9" x14ac:dyDescent="0.25">
      <c r="C10" s="65"/>
      <c r="D10" s="108"/>
      <c r="E10" s="108"/>
      <c r="F10" s="108"/>
      <c r="G10" s="96" t="str">
        <f>IFERROR(
    IF(
        ISBLANK('Non-commercial flights'!$H10),
       IFERROR(_xlfn.XLOOKUP('Non-commercial flights'!$C10,Non_com_Flights[Aircraft],Non_com_Flights[L / h])*'Non-commercial flights'!$D10*2.7*('Non-commercial flights'!$E10/'Non-commercial flights'!$F10),""),
        'Non-commercial flights'!$H10
    ),
    ""
)</f>
        <v/>
      </c>
      <c r="H10" s="97"/>
      <c r="I10" s="68"/>
    </row>
    <row r="11" spans="3:9" x14ac:dyDescent="0.25">
      <c r="C11" s="65"/>
      <c r="D11" s="108"/>
      <c r="E11" s="108"/>
      <c r="F11" s="108"/>
      <c r="G11" s="96" t="str">
        <f>IFERROR(
    IF(
        ISBLANK('Non-commercial flights'!$H11),
       IFERROR(_xlfn.XLOOKUP('Non-commercial flights'!$C11,Non_com_Flights[Aircraft],Non_com_Flights[L / h])*'Non-commercial flights'!$D11*2.7*('Non-commercial flights'!$E11/'Non-commercial flights'!$F11),""),
        'Non-commercial flights'!$H11
    ),
    ""
)</f>
        <v/>
      </c>
      <c r="H11" s="97"/>
      <c r="I11" s="68"/>
    </row>
    <row r="12" spans="3:9" x14ac:dyDescent="0.25">
      <c r="C12" s="65"/>
      <c r="D12" s="108"/>
      <c r="E12" s="108"/>
      <c r="F12" s="108"/>
      <c r="G12" s="96" t="str">
        <f>IFERROR(
    IF(
        ISBLANK('Non-commercial flights'!$H12),
       IFERROR(_xlfn.XLOOKUP('Non-commercial flights'!$C12,Non_com_Flights[Aircraft],Non_com_Flights[L / h])*'Non-commercial flights'!$D12*2.7*('Non-commercial flights'!$E12/'Non-commercial flights'!$F12),""),
        'Non-commercial flights'!$H12
    ),
    ""
)</f>
        <v/>
      </c>
      <c r="H12" s="97"/>
      <c r="I12" s="68"/>
    </row>
    <row r="13" spans="3:9" x14ac:dyDescent="0.25">
      <c r="C13" s="65"/>
      <c r="D13" s="108"/>
      <c r="E13" s="108"/>
      <c r="F13" s="108"/>
      <c r="G13" s="96" t="str">
        <f>IFERROR(
    IF(
        ISBLANK('Non-commercial flights'!$H13),
       IFERROR(_xlfn.XLOOKUP('Non-commercial flights'!$C13,Non_com_Flights[Aircraft],Non_com_Flights[L / h])*'Non-commercial flights'!$D13*2.7*('Non-commercial flights'!$E13/'Non-commercial flights'!$F13),""),
        'Non-commercial flights'!$H13
    ),
    ""
)</f>
        <v/>
      </c>
      <c r="H13" s="97"/>
      <c r="I13" s="68"/>
    </row>
    <row r="14" spans="3:9" x14ac:dyDescent="0.25">
      <c r="C14" s="65"/>
      <c r="D14" s="108"/>
      <c r="E14" s="108"/>
      <c r="F14" s="108"/>
      <c r="G14" s="96" t="str">
        <f>IFERROR(
    IF(
        ISBLANK('Non-commercial flights'!$H14),
       IFERROR(_xlfn.XLOOKUP('Non-commercial flights'!$C14,Non_com_Flights[Aircraft],Non_com_Flights[L / h])*'Non-commercial flights'!$D14*2.7*('Non-commercial flights'!$E14/'Non-commercial flights'!$F14),""),
        'Non-commercial flights'!$H14
    ),
    ""
)</f>
        <v/>
      </c>
      <c r="H14" s="97"/>
      <c r="I14" s="68"/>
    </row>
    <row r="15" spans="3:9" x14ac:dyDescent="0.25">
      <c r="C15" s="65"/>
      <c r="D15" s="108"/>
      <c r="E15" s="108"/>
      <c r="F15" s="108"/>
      <c r="G15" s="96" t="str">
        <f>IFERROR(
    IF(
        ISBLANK('Non-commercial flights'!$H15),
       IFERROR(_xlfn.XLOOKUP('Non-commercial flights'!$C15,Non_com_Flights[Aircraft],Non_com_Flights[L / h])*'Non-commercial flights'!$D15*2.7*('Non-commercial flights'!$E15/'Non-commercial flights'!$F15),""),
        'Non-commercial flights'!$H15
    ),
    ""
)</f>
        <v/>
      </c>
      <c r="H15" s="97"/>
      <c r="I15" s="68"/>
    </row>
    <row r="16" spans="3:9" x14ac:dyDescent="0.25">
      <c r="C16" s="65"/>
      <c r="D16" s="108"/>
      <c r="E16" s="108"/>
      <c r="F16" s="108"/>
      <c r="G16" s="96" t="str">
        <f>IFERROR(
    IF(
        ISBLANK('Non-commercial flights'!$H16),
       IFERROR(_xlfn.XLOOKUP('Non-commercial flights'!$C16,Non_com_Flights[Aircraft],Non_com_Flights[L / h])*'Non-commercial flights'!$D16*2.7*('Non-commercial flights'!$E16/'Non-commercial flights'!$F16),""),
        'Non-commercial flights'!$H16
    ),
    ""
)</f>
        <v/>
      </c>
      <c r="H16" s="97"/>
      <c r="I16" s="68"/>
    </row>
    <row r="17" spans="3:9" x14ac:dyDescent="0.25">
      <c r="C17" s="65"/>
      <c r="D17" s="108"/>
      <c r="E17" s="108"/>
      <c r="F17" s="108"/>
      <c r="G17" s="96" t="str">
        <f>IFERROR(
    IF(
        ISBLANK('Non-commercial flights'!$H17),
       IFERROR(_xlfn.XLOOKUP('Non-commercial flights'!$C17,Non_com_Flights[Aircraft],Non_com_Flights[L / h])*'Non-commercial flights'!$D17*2.7*('Non-commercial flights'!$E17/'Non-commercial flights'!$F17),""),
        'Non-commercial flights'!$H17
    ),
    ""
)</f>
        <v/>
      </c>
      <c r="H17" s="97"/>
      <c r="I17" s="68"/>
    </row>
    <row r="18" spans="3:9" x14ac:dyDescent="0.25">
      <c r="C18" s="65"/>
      <c r="D18" s="108"/>
      <c r="E18" s="108"/>
      <c r="F18" s="108"/>
      <c r="G18" s="96" t="str">
        <f>IFERROR(
    IF(
        ISBLANK('Non-commercial flights'!$H18),
       IFERROR(_xlfn.XLOOKUP('Non-commercial flights'!$C18,Non_com_Flights[Aircraft],Non_com_Flights[L / h])*'Non-commercial flights'!$D18*2.7*('Non-commercial flights'!$E18/'Non-commercial flights'!$F18),""),
        'Non-commercial flights'!$H18
    ),
    ""
)</f>
        <v/>
      </c>
      <c r="H18" s="97"/>
      <c r="I18" s="68"/>
    </row>
    <row r="19" spans="3:9" x14ac:dyDescent="0.25">
      <c r="C19" s="65"/>
      <c r="D19" s="108"/>
      <c r="E19" s="108"/>
      <c r="F19" s="108"/>
      <c r="G19" s="96" t="str">
        <f>IFERROR(
    IF(
        ISBLANK('Non-commercial flights'!$H19),
       IFERROR(_xlfn.XLOOKUP('Non-commercial flights'!$C19,Non_com_Flights[Aircraft],Non_com_Flights[L / h])*'Non-commercial flights'!$D19*2.7*('Non-commercial flights'!$E19/'Non-commercial flights'!$F19),""),
        'Non-commercial flights'!$H19
    ),
    ""
)</f>
        <v/>
      </c>
      <c r="H19" s="97"/>
      <c r="I19" s="68"/>
    </row>
    <row r="20" spans="3:9" x14ac:dyDescent="0.25">
      <c r="C20" s="65"/>
      <c r="D20" s="108"/>
      <c r="E20" s="108"/>
      <c r="F20" s="108"/>
      <c r="G20" s="96" t="str">
        <f>IFERROR(
    IF(
        ISBLANK('Non-commercial flights'!$H20),
       IFERROR(_xlfn.XLOOKUP('Non-commercial flights'!$C20,Non_com_Flights[Aircraft],Non_com_Flights[L / h])*'Non-commercial flights'!$D20*2.7*('Non-commercial flights'!$E20/'Non-commercial flights'!$F20),""),
        'Non-commercial flights'!$H20
    ),
    ""
)</f>
        <v/>
      </c>
      <c r="H20" s="97"/>
      <c r="I20" s="68"/>
    </row>
    <row r="21" spans="3:9" x14ac:dyDescent="0.25">
      <c r="C21" s="67"/>
      <c r="D21" s="124"/>
      <c r="E21" s="124"/>
      <c r="F21" s="145"/>
      <c r="G21" s="98" t="str">
        <f>IFERROR(
    IF(
        ISBLANK('Non-commercial flights'!$H21),
       IFERROR(_xlfn.XLOOKUP('Non-commercial flights'!$C21,Non_com_Flights[Aircraft],Non_com_Flights[L / h])*'Non-commercial flights'!$D21*2.7*('Non-commercial flights'!$E21/'Non-commercial flights'!$F21),""),
        'Non-commercial flights'!$H21
    ),
    ""
)</f>
        <v/>
      </c>
      <c r="H21" s="99"/>
      <c r="I21" s="69"/>
    </row>
    <row r="22" spans="3:9" x14ac:dyDescent="0.25">
      <c r="H22" s="84"/>
    </row>
    <row r="23" spans="3:9" x14ac:dyDescent="0.25">
      <c r="H23" s="84"/>
    </row>
    <row r="24" spans="3:9" ht="15.75" thickBot="1" x14ac:dyDescent="0.3">
      <c r="H24" s="84"/>
    </row>
    <row r="25" spans="3:9" ht="31.5" customHeight="1" thickBot="1" x14ac:dyDescent="0.3">
      <c r="F25" s="62" t="s">
        <v>30</v>
      </c>
      <c r="G25" s="81">
        <f>SUM('Non-commercial flights'!$G$8:$G$21)</f>
        <v>0</v>
      </c>
    </row>
    <row r="44" spans="7:9" x14ac:dyDescent="0.25">
      <c r="G44"/>
      <c r="H44"/>
      <c r="I44"/>
    </row>
    <row r="45" spans="7:9" x14ac:dyDescent="0.25">
      <c r="G45"/>
      <c r="H45"/>
      <c r="I45"/>
    </row>
    <row r="46" spans="7:9" x14ac:dyDescent="0.25">
      <c r="G46"/>
      <c r="H46"/>
      <c r="I46"/>
    </row>
    <row r="47" spans="7:9" x14ac:dyDescent="0.25">
      <c r="G47"/>
      <c r="H47"/>
      <c r="I47"/>
    </row>
  </sheetData>
  <sheetProtection algorithmName="SHA-512" hashValue="ahPUGG5APRlXTICjWu7bLDBGO41dXutZ5TdEsichB455mZxTAO4eZj8npemqPawRkXgI+R1TBxbNUmYLF5i04Q==" saltValue="9n2uBbEPTzGYEs35mUjBaA==" spinCount="100000" sheet="1" objects="1" scenarios="1"/>
  <mergeCells count="1">
    <mergeCell ref="E2:G3"/>
  </mergeCells>
  <phoneticPr fontId="11" type="noConversion"/>
  <dataValidations count="3">
    <dataValidation type="decimal" allowBlank="1" showInputMessage="1" showErrorMessage="1" sqref="D8:E21" xr:uid="{4D4021CD-9071-4613-BE2C-9973E64DB3DF}">
      <formula1>0</formula1>
      <formula2>999</formula2>
    </dataValidation>
    <dataValidation type="list" allowBlank="1" showInputMessage="1" showErrorMessage="1" sqref="C8:C13 C15:C21 C14" xr:uid="{8943DB9C-F1EA-42F2-9319-AD0778286B26}">
      <formula1>INDIRECT("Non_com_Flights[Aircraft]")</formula1>
    </dataValidation>
    <dataValidation type="decimal" allowBlank="1" showInputMessage="1" showErrorMessage="1" error="The total number of passengers on board cannot be less than the number of project participants on board." sqref="F9:F21 F8" xr:uid="{1D312744-4037-4048-86C8-6F7372406105}">
      <formula1>E8</formula1>
      <formula2>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84AF8-FC64-44FC-A072-D0154E2401B4}">
  <sheetPr codeName="Sheet3">
    <tabColor rgb="FFFFCC00"/>
  </sheetPr>
  <dimension ref="C2:H25"/>
  <sheetViews>
    <sheetView showGridLines="0" topLeftCell="A3" zoomScale="90" zoomScaleNormal="90" workbookViewId="0">
      <selection activeCell="G28" sqref="G28"/>
    </sheetView>
  </sheetViews>
  <sheetFormatPr defaultColWidth="8.7109375" defaultRowHeight="15" x14ac:dyDescent="0.25"/>
  <cols>
    <col min="1" max="1" width="8.7109375" style="10"/>
    <col min="2" max="2" width="7.5703125" style="10" bestFit="1" customWidth="1"/>
    <col min="3" max="3" width="25" style="10" bestFit="1" customWidth="1"/>
    <col min="4" max="4" width="44.7109375" style="10" customWidth="1"/>
    <col min="5" max="6" width="21.7109375" style="10" customWidth="1"/>
    <col min="7" max="7" width="26.7109375" style="10" customWidth="1"/>
    <col min="8" max="8" width="21.85546875" style="10" bestFit="1" customWidth="1"/>
    <col min="9" max="9" width="41.85546875" style="10" customWidth="1"/>
    <col min="10" max="10" width="14.5703125" style="10" bestFit="1" customWidth="1"/>
    <col min="11" max="11" width="6.7109375" style="10" bestFit="1" customWidth="1"/>
    <col min="12" max="12" width="9.85546875" style="10" bestFit="1" customWidth="1"/>
    <col min="13" max="13" width="17.140625" style="10" bestFit="1" customWidth="1"/>
    <col min="14" max="14" width="14.5703125" style="10" bestFit="1" customWidth="1"/>
    <col min="15" max="15" width="6.7109375" style="10" bestFit="1" customWidth="1"/>
    <col min="16" max="16" width="68.7109375" style="10" bestFit="1" customWidth="1"/>
    <col min="17" max="16384" width="8.7109375" style="10"/>
  </cols>
  <sheetData>
    <row r="2" spans="3:8" x14ac:dyDescent="0.25">
      <c r="E2" s="177" t="s">
        <v>31</v>
      </c>
      <c r="F2" s="179"/>
    </row>
    <row r="3" spans="3:8" x14ac:dyDescent="0.25">
      <c r="E3" s="179"/>
      <c r="F3" s="179"/>
    </row>
    <row r="5" spans="3:8" x14ac:dyDescent="0.25">
      <c r="C5" s="20" t="s">
        <v>4028</v>
      </c>
    </row>
    <row r="7" spans="3:8" ht="28.5" customHeight="1" x14ac:dyDescent="0.25">
      <c r="C7" s="24" t="s">
        <v>32</v>
      </c>
      <c r="D7" s="24" t="s">
        <v>33</v>
      </c>
      <c r="E7" s="24" t="s">
        <v>27</v>
      </c>
      <c r="F7" s="24" t="s">
        <v>9</v>
      </c>
      <c r="G7" s="25" t="s">
        <v>23</v>
      </c>
      <c r="H7" s="26" t="s">
        <v>10</v>
      </c>
    </row>
    <row r="8" spans="3:8" x14ac:dyDescent="0.25">
      <c r="C8" s="70"/>
      <c r="D8" s="122"/>
      <c r="E8" s="122"/>
      <c r="F8" s="85" t="str">
        <f>IFERROR(
IF(ISBLANK(Helicopter!$G8),
_xlfn.XLOOKUP(Helicopter!C8,Helicopters[Size],Helicopters[LTO])*D8 + _xlfn.XLOOKUP(Helicopter!C8, Helicopters[Size],Helicopters[kgCo2 / hour] )*Helicopter!E8, Helicopter!$G8),
""
)</f>
        <v/>
      </c>
      <c r="G8" s="86"/>
      <c r="H8" s="72"/>
    </row>
    <row r="9" spans="3:8" x14ac:dyDescent="0.25">
      <c r="C9" s="70"/>
      <c r="D9" s="122"/>
      <c r="E9" s="122"/>
      <c r="F9" s="85" t="str">
        <f>IFERROR(
IF(ISBLANK(Helicopter!$G9),
_xlfn.XLOOKUP(Helicopter!C9,Helicopters[Size],Helicopters[LTO])*D9 + _xlfn.XLOOKUP(Helicopter!C9, Helicopters[Size],Helicopters[kgCo2 / hour] )*Helicopter!E9, Helicopter!$G9),
""
)</f>
        <v/>
      </c>
      <c r="G9" s="86"/>
      <c r="H9" s="72"/>
    </row>
    <row r="10" spans="3:8" x14ac:dyDescent="0.25">
      <c r="C10" s="70"/>
      <c r="D10" s="122"/>
      <c r="E10" s="122"/>
      <c r="F10" s="85" t="str">
        <f>IFERROR(
IF(ISBLANK(Helicopter!$G10),
_xlfn.XLOOKUP(Helicopter!C10,Helicopters[Size],Helicopters[LTO])*D10 + _xlfn.XLOOKUP(Helicopter!C10, Helicopters[Size],Helicopters[kgCo2 / hour] )*Helicopter!E10, Helicopter!$G10),
""
)</f>
        <v/>
      </c>
      <c r="G10" s="86"/>
      <c r="H10" s="72"/>
    </row>
    <row r="11" spans="3:8" x14ac:dyDescent="0.25">
      <c r="C11" s="70"/>
      <c r="D11" s="122"/>
      <c r="E11" s="122"/>
      <c r="F11" s="85" t="str">
        <f>IFERROR(
IF(ISBLANK(Helicopter!$G11),
_xlfn.XLOOKUP(Helicopter!C11,Helicopters[Size],Helicopters[LTO])*D11 + _xlfn.XLOOKUP(Helicopter!C11, Helicopters[Size],Helicopters[kgCo2 / hour] )*Helicopter!E11, Helicopter!$G11),
""
)</f>
        <v/>
      </c>
      <c r="G11" s="86"/>
      <c r="H11" s="72"/>
    </row>
    <row r="12" spans="3:8" x14ac:dyDescent="0.25">
      <c r="C12" s="70"/>
      <c r="D12" s="122"/>
      <c r="E12" s="122"/>
      <c r="F12" s="85" t="str">
        <f>IFERROR(
IF(ISBLANK(Helicopter!$G12),
_xlfn.XLOOKUP(Helicopter!C12,Helicopters[Size],Helicopters[LTO])*D12 + _xlfn.XLOOKUP(Helicopter!C12, Helicopters[Size],Helicopters[kgCo2 / hour] )*Helicopter!E12, Helicopter!$G12),
""
)</f>
        <v/>
      </c>
      <c r="G12" s="86"/>
      <c r="H12" s="72"/>
    </row>
    <row r="13" spans="3:8" x14ac:dyDescent="0.25">
      <c r="C13" s="70"/>
      <c r="D13" s="122"/>
      <c r="E13" s="122"/>
      <c r="F13" s="85" t="str">
        <f>IFERROR(
IF(ISBLANK(Helicopter!$G13),
_xlfn.XLOOKUP(Helicopter!C13,Helicopters[Size],Helicopters[LTO])*D13 + _xlfn.XLOOKUP(Helicopter!C13, Helicopters[Size],Helicopters[kgCo2 / hour] )*Helicopter!E13, Helicopter!$G13),
""
)</f>
        <v/>
      </c>
      <c r="G13" s="86"/>
      <c r="H13" s="72"/>
    </row>
    <row r="14" spans="3:8" x14ac:dyDescent="0.25">
      <c r="C14" s="70"/>
      <c r="D14" s="122"/>
      <c r="E14" s="122"/>
      <c r="F14" s="85" t="str">
        <f>IFERROR(
IF(ISBLANK(Helicopter!$G14),
_xlfn.XLOOKUP(Helicopter!C14,Helicopters[Size],Helicopters[LTO])*D14 + _xlfn.XLOOKUP(Helicopter!C14, Helicopters[Size],Helicopters[kgCo2 / hour] )*Helicopter!E14, Helicopter!$G14),
""
)</f>
        <v/>
      </c>
      <c r="G14" s="86"/>
      <c r="H14" s="72"/>
    </row>
    <row r="15" spans="3:8" x14ac:dyDescent="0.25">
      <c r="C15" s="70"/>
      <c r="D15" s="122"/>
      <c r="E15" s="122"/>
      <c r="F15" s="85" t="str">
        <f>IFERROR(
IF(ISBLANK(Helicopter!$G15),
_xlfn.XLOOKUP(Helicopter!C15,Helicopters[Size],Helicopters[LTO])*D15 + _xlfn.XLOOKUP(Helicopter!C15, Helicopters[Size],Helicopters[kgCo2 / hour] )*Helicopter!E15, Helicopter!$G15),
""
)</f>
        <v/>
      </c>
      <c r="G15" s="86"/>
      <c r="H15" s="72"/>
    </row>
    <row r="16" spans="3:8" x14ac:dyDescent="0.25">
      <c r="C16" s="70"/>
      <c r="D16" s="122"/>
      <c r="E16" s="122"/>
      <c r="F16" s="85" t="str">
        <f>IFERROR(
IF(ISBLANK(Helicopter!$G16),
_xlfn.XLOOKUP(Helicopter!C16,Helicopters[Size],Helicopters[LTO])*D16 + _xlfn.XLOOKUP(Helicopter!C16, Helicopters[Size],Helicopters[kgCo2 / hour] )*Helicopter!E16, Helicopter!$G16),
""
)</f>
        <v/>
      </c>
      <c r="G16" s="86"/>
      <c r="H16" s="72"/>
    </row>
    <row r="17" spans="3:8" x14ac:dyDescent="0.25">
      <c r="C17" s="70"/>
      <c r="D17" s="122"/>
      <c r="E17" s="122"/>
      <c r="F17" s="85" t="str">
        <f>IFERROR(
IF(ISBLANK(Helicopter!$G17),
_xlfn.XLOOKUP(Helicopter!C17,Helicopters[Size],Helicopters[LTO])*D17 + _xlfn.XLOOKUP(Helicopter!C17, Helicopters[Size],Helicopters[kgCo2 / hour] )*Helicopter!E17, Helicopter!$G17),
""
)</f>
        <v/>
      </c>
      <c r="G17" s="86"/>
      <c r="H17" s="72"/>
    </row>
    <row r="18" spans="3:8" x14ac:dyDescent="0.25">
      <c r="C18" s="70"/>
      <c r="D18" s="122"/>
      <c r="E18" s="122"/>
      <c r="F18" s="85" t="str">
        <f>IFERROR(
IF(ISBLANK(Helicopter!$G18),
_xlfn.XLOOKUP(Helicopter!C18,Helicopters[Size],Helicopters[LTO])*D18 + _xlfn.XLOOKUP(Helicopter!C18, Helicopters[Size],Helicopters[kgCo2 / hour] )*Helicopter!E18, Helicopter!$G18),
""
)</f>
        <v/>
      </c>
      <c r="G18" s="86"/>
      <c r="H18" s="72"/>
    </row>
    <row r="19" spans="3:8" x14ac:dyDescent="0.25">
      <c r="C19" s="70"/>
      <c r="D19" s="122"/>
      <c r="E19" s="122"/>
      <c r="F19" s="85" t="str">
        <f>IFERROR(
IF(ISBLANK(Helicopter!$G19),
_xlfn.XLOOKUP(Helicopter!C19,Helicopters[Size],Helicopters[LTO])*D19 + _xlfn.XLOOKUP(Helicopter!C19, Helicopters[Size],Helicopters[kgCo2 / hour] )*Helicopter!E19, Helicopter!$G19),
""
)</f>
        <v/>
      </c>
      <c r="G19" s="86"/>
      <c r="H19" s="72"/>
    </row>
    <row r="20" spans="3:8" x14ac:dyDescent="0.25">
      <c r="C20" s="70"/>
      <c r="D20" s="122"/>
      <c r="E20" s="122"/>
      <c r="F20" s="85" t="str">
        <f>IFERROR(
IF(ISBLANK(Helicopter!$G20),
_xlfn.XLOOKUP(Helicopter!C20,Helicopters[Size],Helicopters[LTO])*D20 + _xlfn.XLOOKUP(Helicopter!C20, Helicopters[Size],Helicopters[kgCo2 / hour] )*Helicopter!E20, Helicopter!$G20),
""
)</f>
        <v/>
      </c>
      <c r="G20" s="86"/>
      <c r="H20" s="72"/>
    </row>
    <row r="21" spans="3:8" x14ac:dyDescent="0.25">
      <c r="C21" s="70"/>
      <c r="D21" s="122"/>
      <c r="E21" s="122"/>
      <c r="F21" s="85" t="str">
        <f>IFERROR(
IF(ISBLANK(Helicopter!$G21),
_xlfn.XLOOKUP(Helicopter!C21,Helicopters[Size],Helicopters[LTO])*D21 + _xlfn.XLOOKUP(Helicopter!C21, Helicopters[Size],Helicopters[kgCo2 / hour] )*Helicopter!E21, Helicopter!$G21),
""
)</f>
        <v/>
      </c>
      <c r="G21" s="86"/>
      <c r="H21" s="72"/>
    </row>
    <row r="22" spans="3:8" x14ac:dyDescent="0.25">
      <c r="C22" s="71"/>
      <c r="D22" s="123"/>
      <c r="E22" s="123"/>
      <c r="F22" s="164" t="str">
        <f>IFERROR(
IF(ISBLANK(Helicopter!$G22),
_xlfn.XLOOKUP(Helicopter!C22,Helicopters[Size],Helicopters[LTO])*D22 + _xlfn.XLOOKUP(Helicopter!C22, Helicopters[Size],Helicopters[kgCo2 / hour] )*Helicopter!E22, Helicopter!$G22),
""
)</f>
        <v/>
      </c>
      <c r="G22" s="87"/>
      <c r="H22" s="73"/>
    </row>
    <row r="24" spans="3:8" ht="15.75" thickBot="1" x14ac:dyDescent="0.3"/>
    <row r="25" spans="3:8" ht="31.5" customHeight="1" thickBot="1" x14ac:dyDescent="0.3">
      <c r="E25" s="62" t="s">
        <v>30</v>
      </c>
      <c r="F25" s="81">
        <f>SUM(Helicopter!$F$8:$F$22)</f>
        <v>0</v>
      </c>
    </row>
  </sheetData>
  <sheetProtection algorithmName="SHA-512" hashValue="L6AriC+RXHYfB96qgjlWnVLBrT2a0KFq1PijOILb8cNUzrL/UCiYsTdOGR1gMG/vxVXGt/rsvBwEZ6iRmKDScw==" saltValue="3EMCxV21nr7yALUapKuOPQ==" spinCount="100000" sheet="1" objects="1" scenarios="1"/>
  <mergeCells count="1">
    <mergeCell ref="E2:F3"/>
  </mergeCells>
  <dataValidations count="4">
    <dataValidation type="whole" allowBlank="1" showInputMessage="1" showErrorMessage="1" sqref="D8:D22" xr:uid="{CB13D18D-DC7E-405E-AD9D-6801C84BB166}">
      <formula1>1</formula1>
      <formula2>100</formula2>
    </dataValidation>
    <dataValidation type="decimal" allowBlank="1" showInputMessage="1" showErrorMessage="1" sqref="E8:E22" xr:uid="{3FAC7758-C431-46D4-A98F-B08F1FFD16F4}">
      <formula1>0</formula1>
      <formula2>999</formula2>
    </dataValidation>
    <dataValidation type="list" allowBlank="1" showInputMessage="1" showErrorMessage="1" sqref="C8:C22" xr:uid="{187A9BE5-A99E-4502-A47A-31E866142A73}">
      <formula1>INDIRECT("Helicopters[Size]")</formula1>
    </dataValidation>
    <dataValidation type="decimal" allowBlank="1" showInputMessage="1" showErrorMessage="1" sqref="G8:G22" xr:uid="{20029A0A-D7DB-433E-AA36-02036B501C7E}">
      <formula1>0</formula1>
      <formula2>99999999999999</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76CBA-1455-4C1E-A8A5-BEB771A6B9C3}">
  <sheetPr codeName="Sheet7">
    <tabColor rgb="FFFFCC00"/>
  </sheetPr>
  <dimension ref="C2:J25"/>
  <sheetViews>
    <sheetView showGridLines="0" zoomScale="90" zoomScaleNormal="90" workbookViewId="0">
      <selection activeCell="C10" sqref="C10:C13"/>
    </sheetView>
  </sheetViews>
  <sheetFormatPr defaultColWidth="8.7109375" defaultRowHeight="15" x14ac:dyDescent="0.25"/>
  <cols>
    <col min="1" max="1" width="8.7109375" style="10"/>
    <col min="2" max="2" width="7.7109375" style="10" customWidth="1"/>
    <col min="3" max="3" width="28.42578125" style="10" customWidth="1"/>
    <col min="4" max="4" width="24.5703125" style="10" customWidth="1"/>
    <col min="5" max="5" width="20.85546875" style="10" bestFit="1" customWidth="1"/>
    <col min="6" max="7" width="28.7109375" style="10" customWidth="1"/>
    <col min="8" max="8" width="21.7109375" style="10" customWidth="1"/>
    <col min="9" max="9" width="26.7109375" style="10" customWidth="1"/>
    <col min="10" max="10" width="27.28515625" style="10" bestFit="1" customWidth="1"/>
    <col min="11" max="11" width="41.85546875" style="10" customWidth="1"/>
    <col min="12" max="16384" width="8.7109375" style="10"/>
  </cols>
  <sheetData>
    <row r="2" spans="3:10" x14ac:dyDescent="0.25">
      <c r="E2" s="177" t="s">
        <v>34</v>
      </c>
      <c r="F2" s="177"/>
      <c r="G2" s="177"/>
    </row>
    <row r="3" spans="3:10" x14ac:dyDescent="0.25">
      <c r="E3" s="177"/>
      <c r="F3" s="177"/>
      <c r="G3" s="177"/>
    </row>
    <row r="5" spans="3:10" x14ac:dyDescent="0.25">
      <c r="C5" s="20" t="s">
        <v>4036</v>
      </c>
    </row>
    <row r="7" spans="3:10" ht="29.1" customHeight="1" x14ac:dyDescent="0.25">
      <c r="C7" s="21" t="s">
        <v>35</v>
      </c>
      <c r="D7" s="21" t="s">
        <v>36</v>
      </c>
      <c r="E7" s="23" t="s">
        <v>37</v>
      </c>
      <c r="F7" s="23" t="s">
        <v>28</v>
      </c>
      <c r="G7" s="23" t="s">
        <v>29</v>
      </c>
      <c r="H7" s="21" t="s">
        <v>9</v>
      </c>
      <c r="I7" s="23" t="s">
        <v>23</v>
      </c>
      <c r="J7" s="22" t="s">
        <v>10</v>
      </c>
    </row>
    <row r="8" spans="3:10" x14ac:dyDescent="0.25">
      <c r="C8" s="65"/>
      <c r="D8" s="163" t="str">
        <f>IFERROR(_xlfn.XLOOKUP(C8,Boat[Boat type],Boat[Consumption L/h *]),"")</f>
        <v/>
      </c>
      <c r="E8" s="108"/>
      <c r="F8" s="108"/>
      <c r="G8" s="108"/>
      <c r="H8" s="88" t="str">
        <f>IFERROR(
    IF(
        ISBLANK(Boat!$I8),
       IFERROR(IF(ISBLANK(Boat!$C8)," ",
IF(Boat!$C8="Other"," ", (Boat!$D8*Boat!$E8)*2.7*(Boat!$F8/Boat!$G8))), " "),
        Boat!$I8
    ),
    ""
)</f>
        <v xml:space="preserve"> </v>
      </c>
      <c r="I8" s="79"/>
      <c r="J8" s="68"/>
    </row>
    <row r="9" spans="3:10" x14ac:dyDescent="0.25">
      <c r="C9" s="65"/>
      <c r="D9" s="163" t="str">
        <f>IFERROR(_xlfn.XLOOKUP(C9,Boat[Boat type],Boat[Consumption L/h *]),"")</f>
        <v/>
      </c>
      <c r="E9" s="108"/>
      <c r="F9" s="108"/>
      <c r="G9" s="108"/>
      <c r="H9" s="82" t="str">
        <f>IFERROR(
    IF(
        ISBLANK(Boat!$I9),
       IFERROR(IF(ISBLANK(Boat!$C9)," ",
IF(Boat!$C9="Other"," ", (Boat!$D9*Boat!$E9)*2.7*(Boat!$F9/Boat!$G9))), " "),
        Boat!$I9
    ),
    ""
)</f>
        <v xml:space="preserve"> </v>
      </c>
      <c r="I9" s="79"/>
      <c r="J9" s="68"/>
    </row>
    <row r="10" spans="3:10" x14ac:dyDescent="0.25">
      <c r="C10" s="65"/>
      <c r="D10" s="163" t="str">
        <f>IFERROR(_xlfn.XLOOKUP(C10,Boat[Boat type],Boat[Consumption L/h *]),"")</f>
        <v/>
      </c>
      <c r="E10" s="108"/>
      <c r="F10" s="108"/>
      <c r="G10" s="108"/>
      <c r="H10" s="88" t="str">
        <f>IFERROR(
    IF(
        ISBLANK(Boat!$I10),
       IFERROR(IF(ISBLANK(Boat!$C10)," ",
IF(Boat!$C10="Other"," ", (Boat!$D10*Boat!$E10)*2.7*(Boat!$F10/Boat!$G10))), " "),
        Boat!$I10
    ),
    ""
)</f>
        <v xml:space="preserve"> </v>
      </c>
      <c r="I10" s="79"/>
      <c r="J10" s="68"/>
    </row>
    <row r="11" spans="3:10" x14ac:dyDescent="0.25">
      <c r="C11" s="65"/>
      <c r="D11" s="163" t="str">
        <f>IFERROR(_xlfn.XLOOKUP(C11,Boat[Boat type],Boat[Consumption L/h *]),"")</f>
        <v/>
      </c>
      <c r="E11" s="108"/>
      <c r="F11" s="108"/>
      <c r="G11" s="108"/>
      <c r="H11" s="82" t="str">
        <f>IFERROR(
    IF(
        ISBLANK(Boat!$I11),
       IFERROR(IF(ISBLANK(Boat!$C11)," ",
IF(Boat!$C11="Other"," ", (Boat!$D11*Boat!$E11)*2.7*(Boat!$F11/Boat!$G11))), " "),
        Boat!$I11
    ),
    ""
)</f>
        <v xml:space="preserve"> </v>
      </c>
      <c r="I11" s="79"/>
      <c r="J11" s="68"/>
    </row>
    <row r="12" spans="3:10" x14ac:dyDescent="0.25">
      <c r="C12" s="65"/>
      <c r="D12" s="163" t="str">
        <f>IFERROR(_xlfn.XLOOKUP(C12,Boat[Boat type],Boat[Consumption L/h *]),"")</f>
        <v/>
      </c>
      <c r="E12" s="108"/>
      <c r="F12" s="108"/>
      <c r="G12" s="108"/>
      <c r="H12" s="169" t="str">
        <f>IFERROR(
    IF(
        ISBLANK(Boat!$I12),
       IFERROR(IF(ISBLANK(Boat!$C12)," ",
IF(Boat!$C12="Other"," ", (Boat!$D12*Boat!$E12)*2.7*(Boat!$F12/Boat!$G12))), " "),
        Boat!$I12
    ),
    ""
)</f>
        <v xml:space="preserve"> </v>
      </c>
      <c r="I12" s="79"/>
      <c r="J12" s="68"/>
    </row>
    <row r="13" spans="3:10" x14ac:dyDescent="0.25">
      <c r="C13" s="65"/>
      <c r="D13" s="163" t="str">
        <f>IFERROR(_xlfn.XLOOKUP(C13,Boat[Boat type],Boat[Consumption L/h *]),"")</f>
        <v/>
      </c>
      <c r="E13" s="108"/>
      <c r="F13" s="108"/>
      <c r="G13" s="108"/>
      <c r="H13" s="82" t="str">
        <f>IFERROR(
    IF(
        ISBLANK(Boat!$I13),
       IFERROR(IF(ISBLANK(Boat!$C13)," ",
IF(Boat!$C13="Other"," ", (Boat!$D13*Boat!$E13)*2.7*(Boat!$F13/Boat!$G13))), " "),
        Boat!$I13
    ),
    ""
)</f>
        <v xml:space="preserve"> </v>
      </c>
      <c r="I13" s="79"/>
      <c r="J13" s="68"/>
    </row>
    <row r="14" spans="3:10" x14ac:dyDescent="0.25">
      <c r="C14" s="65"/>
      <c r="D14" s="163" t="str">
        <f>IFERROR(_xlfn.XLOOKUP(C14,Boat[Boat type],Boat[Consumption L/h *]),"")</f>
        <v/>
      </c>
      <c r="E14" s="108"/>
      <c r="F14" s="108"/>
      <c r="G14" s="108"/>
      <c r="H14" s="88" t="str">
        <f>IFERROR(
    IF(
        ISBLANK(Boat!$I14),
       IFERROR(IF(ISBLANK(Boat!$C14)," ",
IF(Boat!$C14="Other"," ", (Boat!$D14*Boat!$E14)*2.7*(Boat!$F14/Boat!$G14))), " "),
        Boat!$I14
    ),
    ""
)</f>
        <v xml:space="preserve"> </v>
      </c>
      <c r="I14" s="79"/>
      <c r="J14" s="68"/>
    </row>
    <row r="15" spans="3:10" x14ac:dyDescent="0.25">
      <c r="C15" s="65"/>
      <c r="D15" s="163" t="str">
        <f>IFERROR(_xlfn.XLOOKUP(C15,Boat[Boat type],Boat[Consumption L/h *]),"")</f>
        <v/>
      </c>
      <c r="E15" s="108"/>
      <c r="F15" s="108"/>
      <c r="G15" s="108"/>
      <c r="H15" s="82" t="str">
        <f>IFERROR(
    IF(
        ISBLANK(Boat!$I15),
       IFERROR(IF(ISBLANK(Boat!$C15)," ",
IF(Boat!$C15="Other"," ", (Boat!$D15*Boat!$E15)*2.7*(Boat!$F15/Boat!$G15))), " "),
        Boat!$I15
    ),
    ""
)</f>
        <v xml:space="preserve"> </v>
      </c>
      <c r="I15" s="79"/>
      <c r="J15" s="68"/>
    </row>
    <row r="16" spans="3:10" x14ac:dyDescent="0.25">
      <c r="C16" s="65"/>
      <c r="D16" s="163" t="str">
        <f>IFERROR(_xlfn.XLOOKUP(C16,Boat[Boat type],Boat[Consumption L/h *]),"")</f>
        <v/>
      </c>
      <c r="E16" s="108"/>
      <c r="F16" s="108"/>
      <c r="G16" s="108"/>
      <c r="H16" s="88" t="str">
        <f>IFERROR(
    IF(
        ISBLANK(Boat!$I16),
       IFERROR(IF(ISBLANK(Boat!$C16)," ",
IF(Boat!$C16="Other"," ", (Boat!$D16*Boat!$E16)*2.7*(Boat!$F16/Boat!$G16))), " "),
        Boat!$I16
    ),
    ""
)</f>
        <v xml:space="preserve"> </v>
      </c>
      <c r="I16" s="79"/>
      <c r="J16" s="68"/>
    </row>
    <row r="17" spans="3:10" x14ac:dyDescent="0.25">
      <c r="C17" s="65"/>
      <c r="D17" s="163" t="str">
        <f>IFERROR(_xlfn.XLOOKUP(C17,Boat[Boat type],Boat[Consumption L/h *]),"")</f>
        <v/>
      </c>
      <c r="E17" s="108"/>
      <c r="F17" s="108"/>
      <c r="G17" s="108"/>
      <c r="H17" s="82" t="str">
        <f>IFERROR(
    IF(
        ISBLANK(Boat!$I17),
       IFERROR(IF(ISBLANK(Boat!$C17)," ",
IF(Boat!$C17="Other"," ", (Boat!$D17*Boat!$E17)*2.7*(Boat!$F17/Boat!$G17))), " "),
        Boat!$I17
    ),
    ""
)</f>
        <v xml:space="preserve"> </v>
      </c>
      <c r="I17" s="79"/>
      <c r="J17" s="68"/>
    </row>
    <row r="18" spans="3:10" x14ac:dyDescent="0.25">
      <c r="C18" s="65"/>
      <c r="D18" s="163" t="str">
        <f>IFERROR(_xlfn.XLOOKUP(C18,Boat[Boat type],Boat[Consumption L/h *]),"")</f>
        <v/>
      </c>
      <c r="E18" s="108"/>
      <c r="F18" s="108"/>
      <c r="G18" s="108"/>
      <c r="H18" s="88" t="str">
        <f>IFERROR(
    IF(
        ISBLANK(Boat!$I18),
       IFERROR(IF(ISBLANK(Boat!$C18)," ",
IF(Boat!$C18="Other"," ", (Boat!$D18*Boat!$E18)*2.7*(Boat!$F18/Boat!$G18))), " "),
        Boat!$I18
    ),
    ""
)</f>
        <v xml:space="preserve"> </v>
      </c>
      <c r="I18" s="79"/>
      <c r="J18" s="68"/>
    </row>
    <row r="19" spans="3:10" x14ac:dyDescent="0.25">
      <c r="C19" s="67"/>
      <c r="D19" s="163" t="str">
        <f>IFERROR(_xlfn.XLOOKUP(C19,Boat[Boat type],Boat[Consumption L/h *]),"")</f>
        <v/>
      </c>
      <c r="E19" s="124"/>
      <c r="F19" s="124"/>
      <c r="G19" s="145"/>
      <c r="H19" s="83" t="str">
        <f>IFERROR(
    IF(
        ISBLANK(Boat!$I19),
       IFERROR(IF(ISBLANK(Boat!$C19)," ",
IF(Boat!$C19="Other"," ", (Boat!$D19*Boat!$E19)*2.7*(Boat!$F19/Boat!$G19))), " "),
        Boat!$I19
    ),
    ""
)</f>
        <v xml:space="preserve"> </v>
      </c>
      <c r="I19" s="80"/>
      <c r="J19" s="69"/>
    </row>
    <row r="24" spans="3:10" ht="15.75" thickBot="1" x14ac:dyDescent="0.3"/>
    <row r="25" spans="3:10" ht="31.5" customHeight="1" thickBot="1" x14ac:dyDescent="0.3">
      <c r="G25" s="62" t="s">
        <v>30</v>
      </c>
      <c r="H25" s="81">
        <f>SUM(Boat!$H$8:$I$19)</f>
        <v>0</v>
      </c>
    </row>
  </sheetData>
  <sheetProtection algorithmName="SHA-512" hashValue="hnAFhaU3zmUBGs9ahYv+pX8Dgob9cjT3MSM6ugOfs0Z5VfYWWiyrlus07jjB7kanNAW7GuZOkKfvdx4nNZKsuw==" saltValue="DsKuisvA0J1CUGZ1KNGPug==" spinCount="100000" sheet="1" objects="1" scenarios="1"/>
  <mergeCells count="1">
    <mergeCell ref="E2:G3"/>
  </mergeCells>
  <phoneticPr fontId="11" type="noConversion"/>
  <dataValidations count="4">
    <dataValidation type="list" allowBlank="1" showInputMessage="1" showErrorMessage="1" sqref="E30" xr:uid="{FAD5B546-F8DB-4FA5-B77D-270398DC8B51}">
      <formula1>"approx. 10m (e.g. Targa37), approx. 30m (e.g. Dredger), approx. 120m (e.g. icebreaker)"</formula1>
    </dataValidation>
    <dataValidation type="list" allowBlank="1" showInputMessage="1" showErrorMessage="1" sqref="C8:C19" xr:uid="{19467CBA-068B-41FF-AE0A-4EC19862CDC5}">
      <formula1>INDIRECT("Boat[Boat Type]")</formula1>
    </dataValidation>
    <dataValidation type="decimal" allowBlank="1" showInputMessage="1" showErrorMessage="1" sqref="I8:I19 E8:F19" xr:uid="{F331CD63-755B-4717-839E-72893B30E8BC}">
      <formula1>0</formula1>
      <formula2>99999999999</formula2>
    </dataValidation>
    <dataValidation type="decimal" allowBlank="1" showInputMessage="1" showErrorMessage="1" error="The total number of passengers on board cannot be less than the number of project participants on board." sqref="G8:G19" xr:uid="{BC88992D-C96E-438B-8581-A11484747460}">
      <formula1>F8</formula1>
      <formula2>9999</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049C-FBD0-42AB-94B1-3BF91BC438BC}">
  <sheetPr codeName="Sheet2">
    <tabColor rgb="FFFFCC00"/>
  </sheetPr>
  <dimension ref="C2:H25"/>
  <sheetViews>
    <sheetView showGridLines="0" zoomScale="90" zoomScaleNormal="90" workbookViewId="0">
      <selection activeCell="E16" sqref="E16"/>
    </sheetView>
  </sheetViews>
  <sheetFormatPr defaultColWidth="8.7109375" defaultRowHeight="15" x14ac:dyDescent="0.25"/>
  <cols>
    <col min="1" max="1" width="8.7109375" style="10"/>
    <col min="2" max="2" width="17.28515625" style="10" bestFit="1" customWidth="1"/>
    <col min="3" max="3" width="26.7109375" style="10" customWidth="1"/>
    <col min="4" max="4" width="24" style="10" bestFit="1" customWidth="1"/>
    <col min="5" max="6" width="21.7109375" style="10" customWidth="1"/>
    <col min="7" max="7" width="26.7109375" style="10" customWidth="1"/>
    <col min="8" max="8" width="26.28515625" style="10" bestFit="1" customWidth="1"/>
    <col min="9" max="9" width="41.7109375" style="10" customWidth="1"/>
    <col min="10" max="16384" width="8.7109375" style="10"/>
  </cols>
  <sheetData>
    <row r="2" spans="3:8" x14ac:dyDescent="0.25">
      <c r="E2" s="177" t="s">
        <v>38</v>
      </c>
      <c r="F2" s="179"/>
    </row>
    <row r="3" spans="3:8" x14ac:dyDescent="0.25">
      <c r="E3" s="179"/>
      <c r="F3" s="179"/>
    </row>
    <row r="7" spans="3:8" ht="28.5" customHeight="1" x14ac:dyDescent="0.25">
      <c r="C7" s="21" t="s">
        <v>20</v>
      </c>
      <c r="D7" s="21" t="s">
        <v>39</v>
      </c>
      <c r="E7" s="21" t="s">
        <v>22</v>
      </c>
      <c r="F7" s="21" t="s">
        <v>9</v>
      </c>
      <c r="G7" s="23" t="s">
        <v>23</v>
      </c>
      <c r="H7" s="22" t="s">
        <v>10</v>
      </c>
    </row>
    <row r="8" spans="3:8" x14ac:dyDescent="0.25">
      <c r="C8" s="108"/>
      <c r="D8" s="65"/>
      <c r="E8" s="108"/>
      <c r="F8" s="82" t="str">
        <f>IFERROR(
    IF(
        ISBLANK(G8),
       IFERROR(_xlfn.XLOOKUP(D8,Train[location],Train[KgCO2])*C8*E8,""),
        G8
    ),
    ""
)</f>
        <v/>
      </c>
      <c r="G8" s="79"/>
      <c r="H8" s="68"/>
    </row>
    <row r="9" spans="3:8" x14ac:dyDescent="0.25">
      <c r="C9" s="108"/>
      <c r="D9" s="65"/>
      <c r="E9" s="108"/>
      <c r="F9" s="82" t="str">
        <f>IFERROR(
    IF(
        ISBLANK(G9),
       IFERROR(_xlfn.XLOOKUP(D9,Train[location],Train[KgCO2])*C9*E9,""),
        G9
    ),
    ""
)</f>
        <v/>
      </c>
      <c r="G9" s="79"/>
      <c r="H9" s="68"/>
    </row>
    <row r="10" spans="3:8" x14ac:dyDescent="0.25">
      <c r="C10" s="108"/>
      <c r="D10" s="65"/>
      <c r="E10" s="108"/>
      <c r="F10" s="82" t="str">
        <f>IFERROR(
    IF(
        ISBLANK(G10),
       IFERROR(_xlfn.XLOOKUP(D10,Train[location],Train[KgCO2])*C10*E10,""),
        G10
    ),
    ""
)</f>
        <v/>
      </c>
      <c r="G10" s="79"/>
      <c r="H10" s="68"/>
    </row>
    <row r="11" spans="3:8" x14ac:dyDescent="0.25">
      <c r="C11" s="108"/>
      <c r="D11" s="65"/>
      <c r="E11" s="108"/>
      <c r="F11" s="82" t="str">
        <f>IFERROR(
    IF(
        ISBLANK(G11),
       IFERROR(_xlfn.XLOOKUP(D11,Train[location],Train[KgCO2])*C11*E11,""),
        G11
    ),
    ""
)</f>
        <v/>
      </c>
      <c r="G11" s="79"/>
      <c r="H11" s="68"/>
    </row>
    <row r="12" spans="3:8" x14ac:dyDescent="0.25">
      <c r="C12" s="108"/>
      <c r="D12" s="65"/>
      <c r="E12" s="108"/>
      <c r="F12" s="82" t="str">
        <f>IFERROR(
    IF(
        ISBLANK(G12),
       IFERROR(_xlfn.XLOOKUP(D12,Train[location],Train[KgCO2])*C12*E12,""),
        G12
    ),
    ""
)</f>
        <v/>
      </c>
      <c r="G12" s="79"/>
      <c r="H12" s="68"/>
    </row>
    <row r="13" spans="3:8" x14ac:dyDescent="0.25">
      <c r="C13" s="108"/>
      <c r="D13" s="65"/>
      <c r="E13" s="108"/>
      <c r="F13" s="82" t="str">
        <f>IFERROR(
    IF(
        ISBLANK(G13),
       IFERROR(_xlfn.XLOOKUP(D13,Train[location],Train[KgCO2])*C13*E13,""),
        G13
    ),
    ""
)</f>
        <v/>
      </c>
      <c r="G13" s="79"/>
      <c r="H13" s="68"/>
    </row>
    <row r="14" spans="3:8" x14ac:dyDescent="0.25">
      <c r="C14" s="108"/>
      <c r="D14" s="65"/>
      <c r="E14" s="108"/>
      <c r="F14" s="82" t="str">
        <f>IFERROR(
    IF(
        ISBLANK(G14),
       IFERROR(_xlfn.XLOOKUP(D14,Train[location],Train[KgCO2])*C14*E14,""),
        G14
    ),
    ""
)</f>
        <v/>
      </c>
      <c r="G14" s="79"/>
      <c r="H14" s="68"/>
    </row>
    <row r="15" spans="3:8" x14ac:dyDescent="0.25">
      <c r="C15" s="108"/>
      <c r="D15" s="65"/>
      <c r="E15" s="108"/>
      <c r="F15" s="82" t="str">
        <f>IFERROR(
    IF(
        ISBLANK(G15),
       IFERROR(_xlfn.XLOOKUP(D15,Train[location],Train[KgCO2])*C15*E15,""),
        G15
    ),
    ""
)</f>
        <v/>
      </c>
      <c r="G15" s="79"/>
      <c r="H15" s="68"/>
    </row>
    <row r="16" spans="3:8" x14ac:dyDescent="0.25">
      <c r="C16" s="108"/>
      <c r="D16" s="65"/>
      <c r="E16" s="108"/>
      <c r="F16" s="82" t="str">
        <f>IFERROR(
    IF(
        ISBLANK(G16),
       IFERROR(_xlfn.XLOOKUP(D16,Train[location],Train[KgCO2])*C16*E16,""),
        G16
    ),
    ""
)</f>
        <v/>
      </c>
      <c r="G16" s="79"/>
      <c r="H16" s="68"/>
    </row>
    <row r="17" spans="3:8" x14ac:dyDescent="0.25">
      <c r="C17" s="108"/>
      <c r="D17" s="65"/>
      <c r="E17" s="108"/>
      <c r="F17" s="82" t="str">
        <f>IFERROR(
    IF(
        ISBLANK(G17),
       IFERROR(_xlfn.XLOOKUP(D17,Train[location],Train[KgCO2])*C17*E17,""),
        G17
    ),
    ""
)</f>
        <v/>
      </c>
      <c r="G17" s="79"/>
      <c r="H17" s="68"/>
    </row>
    <row r="18" spans="3:8" x14ac:dyDescent="0.25">
      <c r="C18" s="108"/>
      <c r="D18" s="65"/>
      <c r="E18" s="108"/>
      <c r="F18" s="82" t="str">
        <f>IFERROR(
    IF(
        ISBLANK(G18),
       IFERROR(_xlfn.XLOOKUP(D18,Train[location],Train[KgCO2])*C18*E18,""),
        G18
    ),
    ""
)</f>
        <v/>
      </c>
      <c r="G18" s="79"/>
      <c r="H18" s="68"/>
    </row>
    <row r="19" spans="3:8" x14ac:dyDescent="0.25">
      <c r="C19" s="108"/>
      <c r="D19" s="65"/>
      <c r="E19" s="108"/>
      <c r="F19" s="82" t="str">
        <f>IFERROR(
    IF(
        ISBLANK(G19),
       IFERROR(_xlfn.XLOOKUP(D19,Train[location],Train[KgCO2])*C19*E19,""),
        G19
    ),
    ""
)</f>
        <v/>
      </c>
      <c r="G19" s="79"/>
      <c r="H19" s="68"/>
    </row>
    <row r="20" spans="3:8" x14ac:dyDescent="0.25">
      <c r="C20" s="108"/>
      <c r="D20" s="65"/>
      <c r="E20" s="108"/>
      <c r="F20" s="82" t="str">
        <f>IFERROR(
    IF(
        ISBLANK(G20),
       IFERROR(_xlfn.XLOOKUP(D20,Train[location],Train[KgCO2])*C20*E20,""),
        G20
    ),
    ""
)</f>
        <v/>
      </c>
      <c r="G20" s="79"/>
      <c r="H20" s="68"/>
    </row>
    <row r="21" spans="3:8" x14ac:dyDescent="0.25">
      <c r="C21" s="108"/>
      <c r="D21" s="65"/>
      <c r="E21" s="108"/>
      <c r="F21" s="82" t="str">
        <f>IFERROR(
    IF(
        ISBLANK(G21),
       IFERROR(_xlfn.XLOOKUP(D21,Train[location],Train[KgCO2])*C21*E21,""),
        G21
    ),
    ""
)</f>
        <v/>
      </c>
      <c r="G21" s="79"/>
      <c r="H21" s="68"/>
    </row>
    <row r="22" spans="3:8" x14ac:dyDescent="0.25">
      <c r="C22" s="124"/>
      <c r="D22" s="67"/>
      <c r="E22" s="124"/>
      <c r="F22" s="93" t="str">
        <f>IFERROR(
    IF(
        ISBLANK(G22),
       IFERROR(_xlfn.XLOOKUP(D22,Train[location],Train[KgCO2])*C22*E22,""),
        G22
    ),
    ""
)</f>
        <v/>
      </c>
      <c r="G22" s="80"/>
      <c r="H22" s="69"/>
    </row>
    <row r="24" spans="3:8" ht="15.75" thickBot="1" x14ac:dyDescent="0.3"/>
    <row r="25" spans="3:8" ht="31.5" customHeight="1" thickBot="1" x14ac:dyDescent="0.3">
      <c r="E25" s="62" t="s">
        <v>30</v>
      </c>
      <c r="F25" s="81">
        <f>SUM(Train!$F$8:$F$22)</f>
        <v>0</v>
      </c>
    </row>
  </sheetData>
  <sheetProtection algorithmName="SHA-512" hashValue="OxPcKBaVEFdjNFeQWr718UW0OuhHWT8DEn9u8JonUXS+WMN17yo4Wk03bsBfNfdpaiB2KpEAb69bXHRc0WGnjA==" saltValue="h9jG+SxASoUkVHqXpeE6aQ==" spinCount="100000" sheet="1" objects="1" scenarios="1"/>
  <mergeCells count="1">
    <mergeCell ref="E2:F3"/>
  </mergeCells>
  <dataValidations count="2">
    <dataValidation type="decimal" allowBlank="1" showInputMessage="1" showErrorMessage="1" sqref="G8:G22 E8:E22 C8:C22" xr:uid="{39CA5541-B6E8-48AD-ACD7-E8746970D477}">
      <formula1>0</formula1>
      <formula2>999999</formula2>
    </dataValidation>
    <dataValidation type="list" allowBlank="1" showInputMessage="1" showErrorMessage="1" sqref="D8:D22" xr:uid="{B4F13088-EC74-41B4-BC1E-3E24134980DA}">
      <formula1>INDIRECT("Train[location]")</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CD504-0161-4D3B-9990-CE31E1880F66}">
  <sheetPr>
    <tabColor rgb="FFFFCC00"/>
  </sheetPr>
  <dimension ref="A1:I27"/>
  <sheetViews>
    <sheetView showGridLines="0" zoomScale="90" zoomScaleNormal="90" workbookViewId="0">
      <selection activeCell="G12" sqref="G12"/>
    </sheetView>
  </sheetViews>
  <sheetFormatPr defaultRowHeight="15" x14ac:dyDescent="0.25"/>
  <cols>
    <col min="3" max="3" width="25.7109375" customWidth="1"/>
    <col min="4" max="4" width="21.7109375" style="125" customWidth="1"/>
    <col min="5" max="6" width="28.7109375" customWidth="1"/>
    <col min="7" max="7" width="21.7109375" customWidth="1"/>
    <col min="8" max="9" width="26.7109375" customWidth="1"/>
  </cols>
  <sheetData>
    <row r="1" spans="1:9" x14ac:dyDescent="0.25">
      <c r="A1" s="10"/>
      <c r="B1" s="10"/>
      <c r="C1" s="10"/>
      <c r="D1" s="78"/>
      <c r="E1" s="10"/>
      <c r="F1" s="10"/>
      <c r="G1" s="10"/>
      <c r="H1" s="10"/>
      <c r="I1" s="10"/>
    </row>
    <row r="2" spans="1:9" x14ac:dyDescent="0.25">
      <c r="A2" s="10"/>
      <c r="B2" s="10"/>
      <c r="C2" s="10"/>
      <c r="D2" s="78"/>
      <c r="E2" s="177" t="s">
        <v>40</v>
      </c>
      <c r="F2" s="179"/>
      <c r="G2" s="10"/>
      <c r="H2" s="10"/>
      <c r="I2" s="10"/>
    </row>
    <row r="3" spans="1:9" x14ac:dyDescent="0.25">
      <c r="A3" s="10"/>
      <c r="B3" s="10"/>
      <c r="C3" s="10"/>
      <c r="D3" s="78"/>
      <c r="E3" s="179"/>
      <c r="F3" s="179"/>
      <c r="G3" s="10"/>
      <c r="H3" s="10"/>
      <c r="I3" s="10"/>
    </row>
    <row r="4" spans="1:9" x14ac:dyDescent="0.25">
      <c r="A4" s="10"/>
      <c r="B4" s="10"/>
      <c r="C4" s="10"/>
      <c r="D4" s="78"/>
      <c r="E4" s="10"/>
      <c r="F4" s="10"/>
      <c r="G4" s="10"/>
      <c r="H4" s="10"/>
      <c r="I4" s="10"/>
    </row>
    <row r="5" spans="1:9" x14ac:dyDescent="0.25">
      <c r="A5" s="10"/>
      <c r="B5" s="10"/>
      <c r="C5" s="10"/>
      <c r="D5" s="78"/>
      <c r="E5" s="10"/>
      <c r="F5" s="10"/>
      <c r="G5" s="10"/>
      <c r="H5" s="10"/>
      <c r="I5" s="10"/>
    </row>
    <row r="6" spans="1:9" ht="28.5" customHeight="1" x14ac:dyDescent="0.25">
      <c r="A6" s="10"/>
      <c r="B6" s="10"/>
      <c r="C6" s="21" t="s">
        <v>41</v>
      </c>
      <c r="D6" s="35" t="s">
        <v>22</v>
      </c>
      <c r="E6" s="23" t="s">
        <v>28</v>
      </c>
      <c r="F6" s="23" t="s">
        <v>29</v>
      </c>
      <c r="G6" s="21" t="s">
        <v>9</v>
      </c>
      <c r="H6" s="23" t="s">
        <v>23</v>
      </c>
      <c r="I6" s="22" t="s">
        <v>10</v>
      </c>
    </row>
    <row r="7" spans="1:9" x14ac:dyDescent="0.25">
      <c r="A7" s="10"/>
      <c r="B7" s="10"/>
      <c r="C7" s="64"/>
      <c r="D7" s="108"/>
      <c r="E7" s="126"/>
      <c r="F7" s="159"/>
      <c r="G7" s="120" t="str">
        <f>IFERROR(
IF(
ISBLANK(H7),
IFERROR(_xlfn.XLOOKUP(C7,Cars[consumption],Cars[Co2/km (g)])/1000*D7*E7/F7,""),
H7),
"")</f>
        <v/>
      </c>
      <c r="H7" s="97"/>
      <c r="I7" s="68"/>
    </row>
    <row r="8" spans="1:9" x14ac:dyDescent="0.25">
      <c r="A8" s="10"/>
      <c r="B8" s="10"/>
      <c r="C8" s="64"/>
      <c r="D8" s="108"/>
      <c r="E8" s="126"/>
      <c r="F8" s="159"/>
      <c r="G8" s="120" t="str">
        <f>IFERROR(
IF(
ISBLANK(H8),
IFERROR(_xlfn.XLOOKUP(C8,Cars[consumption],Cars[Co2/km (g)])/1000*D8*E8/F8,""),
H8),
"")</f>
        <v/>
      </c>
      <c r="H8" s="97"/>
      <c r="I8" s="68"/>
    </row>
    <row r="9" spans="1:9" x14ac:dyDescent="0.25">
      <c r="A9" s="10"/>
      <c r="B9" s="10"/>
      <c r="C9" s="64"/>
      <c r="D9" s="108"/>
      <c r="E9" s="126"/>
      <c r="F9" s="159"/>
      <c r="G9" s="120" t="str">
        <f>IFERROR(
IF(
ISBLANK(H9),
IFERROR(_xlfn.XLOOKUP(C9,Cars[consumption],Cars[Co2/km (g)])/1000*D9*E9/F9,""),
H9),
"")</f>
        <v/>
      </c>
      <c r="H9" s="97"/>
      <c r="I9" s="68"/>
    </row>
    <row r="10" spans="1:9" x14ac:dyDescent="0.25">
      <c r="A10" s="10"/>
      <c r="B10" s="10"/>
      <c r="C10" s="64"/>
      <c r="D10" s="108"/>
      <c r="E10" s="126"/>
      <c r="F10" s="159"/>
      <c r="G10" s="120" t="str">
        <f>IFERROR(
IF(
ISBLANK(H10),
IFERROR(_xlfn.XLOOKUP(C10,Cars[consumption],Cars[Co2/km (g)])/1000*D10*E10/F10,""),
H10),
"")</f>
        <v/>
      </c>
      <c r="H10" s="97"/>
      <c r="I10" s="68"/>
    </row>
    <row r="11" spans="1:9" x14ac:dyDescent="0.25">
      <c r="A11" s="10"/>
      <c r="B11" s="10"/>
      <c r="C11" s="64"/>
      <c r="D11" s="108"/>
      <c r="E11" s="126"/>
      <c r="F11" s="159"/>
      <c r="G11" s="120" t="str">
        <f>IFERROR(
IF(
ISBLANK(H11),
IFERROR(_xlfn.XLOOKUP(C11,Cars[consumption],Cars[Co2/km (g)])/1000*D11*E11/F11,""),
H11),
"")</f>
        <v/>
      </c>
      <c r="H11" s="97"/>
      <c r="I11" s="68"/>
    </row>
    <row r="12" spans="1:9" x14ac:dyDescent="0.25">
      <c r="A12" s="10"/>
      <c r="B12" s="10"/>
      <c r="C12" s="64"/>
      <c r="D12" s="108"/>
      <c r="E12" s="126"/>
      <c r="F12" s="159"/>
      <c r="G12" s="120" t="str">
        <f>IFERROR(
IF(
ISBLANK(H12),
IFERROR(_xlfn.XLOOKUP(C12,Cars[consumption],Cars[Co2/km (g)])/1000*D12*E12/F12,""),
H12),
"")</f>
        <v/>
      </c>
      <c r="H12" s="97"/>
      <c r="I12" s="68"/>
    </row>
    <row r="13" spans="1:9" x14ac:dyDescent="0.25">
      <c r="A13" s="10"/>
      <c r="B13" s="10"/>
      <c r="C13" s="64"/>
      <c r="D13" s="108"/>
      <c r="E13" s="126"/>
      <c r="F13" s="159"/>
      <c r="G13" s="120" t="str">
        <f>IFERROR(
IF(
ISBLANK(H13),
IFERROR(_xlfn.XLOOKUP(C13,Cars[consumption],Cars[Co2/km (g)])/1000*D13*E13/F13,""),
H13),
"")</f>
        <v/>
      </c>
      <c r="H13" s="97"/>
      <c r="I13" s="68"/>
    </row>
    <row r="14" spans="1:9" x14ac:dyDescent="0.25">
      <c r="A14" s="10"/>
      <c r="B14" s="10"/>
      <c r="C14" s="64"/>
      <c r="D14" s="108"/>
      <c r="E14" s="126"/>
      <c r="F14" s="159"/>
      <c r="G14" s="120" t="str">
        <f>IFERROR(
IF(
ISBLANK(H14),
IFERROR(_xlfn.XLOOKUP(C14,Cars[consumption],Cars[Co2/km (g)])/1000*D14*E14/F14,""),
H14),
"")</f>
        <v/>
      </c>
      <c r="H14" s="97"/>
      <c r="I14" s="68"/>
    </row>
    <row r="15" spans="1:9" x14ac:dyDescent="0.25">
      <c r="A15" s="10"/>
      <c r="B15" s="10"/>
      <c r="C15" s="64"/>
      <c r="D15" s="108"/>
      <c r="E15" s="126"/>
      <c r="F15" s="159"/>
      <c r="G15" s="120" t="str">
        <f>IFERROR(
IF(
ISBLANK(H15),
IFERROR(_xlfn.XLOOKUP(C15,Cars[consumption],Cars[Co2/km (g)])/1000*D15*E15/F15,""),
H15),
"")</f>
        <v/>
      </c>
      <c r="H15" s="97"/>
      <c r="I15" s="68"/>
    </row>
    <row r="16" spans="1:9" x14ac:dyDescent="0.25">
      <c r="A16" s="10"/>
      <c r="B16" s="10"/>
      <c r="C16" s="64"/>
      <c r="D16" s="108"/>
      <c r="E16" s="126"/>
      <c r="F16" s="159"/>
      <c r="G16" s="120" t="str">
        <f>IFERROR(
IF(
ISBLANK(H16),
IFERROR(_xlfn.XLOOKUP(C16,Cars[consumption],Cars[Co2/km (g)])/1000*D16*E16/F16,""),
H16),
"")</f>
        <v/>
      </c>
      <c r="H16" s="97"/>
      <c r="I16" s="68"/>
    </row>
    <row r="17" spans="1:9" x14ac:dyDescent="0.25">
      <c r="A17" s="10"/>
      <c r="B17" s="10"/>
      <c r="C17" s="64"/>
      <c r="D17" s="108"/>
      <c r="E17" s="126"/>
      <c r="F17" s="159"/>
      <c r="G17" s="120" t="str">
        <f>IFERROR(
IF(
ISBLANK(H17),
IFERROR(_xlfn.XLOOKUP(C17,Cars[consumption],Cars[Co2/km (g)])/1000*D17*E17/F17,""),
H17),
"")</f>
        <v/>
      </c>
      <c r="H17" s="97"/>
      <c r="I17" s="68"/>
    </row>
    <row r="18" spans="1:9" x14ac:dyDescent="0.25">
      <c r="A18" s="10"/>
      <c r="B18" s="10"/>
      <c r="C18" s="64"/>
      <c r="D18" s="108"/>
      <c r="E18" s="126"/>
      <c r="F18" s="159"/>
      <c r="G18" s="120" t="str">
        <f>IFERROR(
IF(
ISBLANK(H18),
IFERROR(_xlfn.XLOOKUP(C18,Cars[consumption],Cars[Co2/km (g)])/1000*D18*E18/F18,""),
H18),
"")</f>
        <v/>
      </c>
      <c r="H18" s="99"/>
      <c r="I18" s="68"/>
    </row>
    <row r="19" spans="1:9" x14ac:dyDescent="0.25">
      <c r="A19" s="10"/>
      <c r="B19" s="10"/>
      <c r="C19" s="64"/>
      <c r="D19" s="108"/>
      <c r="E19" s="126"/>
      <c r="F19" s="159"/>
      <c r="G19" s="120" t="str">
        <f>IFERROR(
IF(
ISBLANK(H19),
IFERROR(_xlfn.XLOOKUP(C19,Cars[consumption],Cars[Co2/km (g)])/1000*D19*E19/F19,""),
H19),
"")</f>
        <v/>
      </c>
      <c r="H19" s="97"/>
      <c r="I19" s="68"/>
    </row>
    <row r="20" spans="1:9" x14ac:dyDescent="0.25">
      <c r="A20" s="10"/>
      <c r="B20" s="10"/>
      <c r="C20" s="66"/>
      <c r="D20" s="124"/>
      <c r="E20" s="126"/>
      <c r="F20" s="159"/>
      <c r="G20" s="112" t="str">
        <f>IFERROR(
IF(
ISBLANK(H20),
IFERROR(_xlfn.XLOOKUP(C20,Cars[consumption],Cars[Co2/km (g)])/1000*D20*E20/F20,""),
H20),
"")</f>
        <v/>
      </c>
      <c r="H20" s="127"/>
      <c r="I20" s="69"/>
    </row>
    <row r="21" spans="1:9" x14ac:dyDescent="0.25">
      <c r="A21" s="10"/>
      <c r="B21" s="10"/>
      <c r="C21" s="10"/>
      <c r="D21" s="78"/>
      <c r="E21" s="10"/>
      <c r="F21" s="113"/>
      <c r="G21" s="10"/>
      <c r="H21" s="10"/>
      <c r="I21" s="10"/>
    </row>
    <row r="22" spans="1:9" x14ac:dyDescent="0.25">
      <c r="A22" s="10"/>
      <c r="B22" s="10"/>
      <c r="C22" s="10"/>
      <c r="D22" s="78"/>
      <c r="E22" s="10"/>
      <c r="F22" s="89"/>
      <c r="G22" s="10"/>
      <c r="H22" s="10"/>
      <c r="I22" s="10"/>
    </row>
    <row r="23" spans="1:9" ht="15.75" thickBot="1" x14ac:dyDescent="0.3">
      <c r="A23" s="10"/>
      <c r="B23" s="10"/>
      <c r="C23" s="10"/>
      <c r="D23" s="78"/>
      <c r="E23" s="10"/>
      <c r="F23" s="89"/>
      <c r="G23" s="10"/>
      <c r="H23" s="10"/>
      <c r="I23" s="10"/>
    </row>
    <row r="24" spans="1:9" ht="31.5" customHeight="1" thickBot="1" x14ac:dyDescent="0.3">
      <c r="A24" s="10"/>
      <c r="B24" s="10"/>
      <c r="C24" s="10"/>
      <c r="D24" s="78"/>
      <c r="F24" s="62" t="s">
        <v>24</v>
      </c>
      <c r="G24" s="81">
        <f>SUM(G7:G20)</f>
        <v>0</v>
      </c>
      <c r="H24" s="10"/>
      <c r="I24" s="10"/>
    </row>
    <row r="25" spans="1:9" x14ac:dyDescent="0.25">
      <c r="A25" s="10"/>
      <c r="B25" s="10"/>
      <c r="C25" s="10"/>
      <c r="D25" s="78"/>
      <c r="E25" s="10"/>
      <c r="F25" s="10"/>
      <c r="G25" s="10"/>
      <c r="H25" s="10"/>
      <c r="I25" s="10"/>
    </row>
    <row r="26" spans="1:9" x14ac:dyDescent="0.25">
      <c r="A26" s="10"/>
      <c r="B26" s="10"/>
      <c r="C26" s="10"/>
      <c r="D26" s="78"/>
      <c r="E26" s="10"/>
      <c r="F26" s="10"/>
      <c r="G26" s="10"/>
      <c r="H26" s="10"/>
      <c r="I26" s="10"/>
    </row>
    <row r="27" spans="1:9" x14ac:dyDescent="0.25">
      <c r="A27" s="10"/>
      <c r="B27" s="10"/>
      <c r="C27" s="10"/>
      <c r="D27" s="78"/>
      <c r="E27" s="10"/>
      <c r="F27" s="10"/>
      <c r="G27" s="10"/>
      <c r="H27" s="10"/>
      <c r="I27" s="10"/>
    </row>
  </sheetData>
  <sheetProtection algorithmName="SHA-512" hashValue="A+cNKXh7meQdGeP0Nz2dJbk5F/M6jWdu+nwdotpz1ZFxzk4x5xdzYflgp29ANR9V7oFj2+gz8v+JSdULXeEUkg==" saltValue="7oiyKUC9uQI9P8LeBZnWew==" spinCount="100000" sheet="1" objects="1" scenarios="1"/>
  <mergeCells count="1">
    <mergeCell ref="E2:F3"/>
  </mergeCells>
  <dataValidations count="4">
    <dataValidation type="decimal" allowBlank="1" showInputMessage="1" showErrorMessage="1" sqref="H7:H20" xr:uid="{B864C221-469B-4F7D-9ED3-A279B2A82B7E}">
      <formula1>0</formula1>
      <formula2>99999999999</formula2>
    </dataValidation>
    <dataValidation type="decimal" allowBlank="1" showInputMessage="1" showErrorMessage="1" sqref="D7:E20" xr:uid="{4F6D2839-6607-456C-B880-567D562749C9}">
      <formula1>0</formula1>
      <formula2>999999999</formula2>
    </dataValidation>
    <dataValidation type="list" allowBlank="1" showInputMessage="1" showErrorMessage="1" sqref="C7:C20" xr:uid="{1B65F570-EBB7-4A01-86AA-7E750B8AEF19}">
      <formula1>INDIRECT("Cars[consumption]")</formula1>
    </dataValidation>
    <dataValidation type="decimal" allowBlank="1" showInputMessage="1" showErrorMessage="1" error="The total number of passengers on board cannot be less than the number of project participants on board." sqref="F7:F20" xr:uid="{BF5AD705-2B59-49FC-B7F5-C13CB979F945}">
      <formula1>E7</formula1>
      <formula2>999</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E8C66-7769-41D0-8C03-9758184D2AED}">
  <sheetPr>
    <tabColor rgb="FFFFCC00"/>
  </sheetPr>
  <dimension ref="C2:H25"/>
  <sheetViews>
    <sheetView showGridLines="0" zoomScale="90" zoomScaleNormal="90" workbookViewId="0">
      <selection activeCell="D11" sqref="D11"/>
    </sheetView>
  </sheetViews>
  <sheetFormatPr defaultRowHeight="15" x14ac:dyDescent="0.25"/>
  <cols>
    <col min="3" max="3" width="26.7109375" customWidth="1"/>
    <col min="4" max="4" width="26.5703125" customWidth="1"/>
    <col min="5" max="6" width="21.7109375" customWidth="1"/>
    <col min="7" max="7" width="41.7109375" customWidth="1"/>
  </cols>
  <sheetData>
    <row r="2" spans="3:8" ht="15" customHeight="1" x14ac:dyDescent="0.25">
      <c r="C2" s="180" t="s">
        <v>42</v>
      </c>
      <c r="D2" s="181"/>
      <c r="E2" s="181"/>
      <c r="F2" s="181"/>
      <c r="G2" s="3"/>
      <c r="H2" s="3"/>
    </row>
    <row r="3" spans="3:8" ht="15" customHeight="1" x14ac:dyDescent="0.25">
      <c r="C3" s="181"/>
      <c r="D3" s="181"/>
      <c r="E3" s="181"/>
      <c r="F3" s="181"/>
      <c r="G3" s="3"/>
      <c r="H3" s="3"/>
    </row>
    <row r="4" spans="3:8" ht="15" customHeight="1" x14ac:dyDescent="0.25">
      <c r="C4" s="181"/>
      <c r="D4" s="181"/>
      <c r="E4" s="181"/>
      <c r="F4" s="181"/>
      <c r="G4" s="3"/>
    </row>
    <row r="5" spans="3:8" x14ac:dyDescent="0.25">
      <c r="C5" s="20" t="s">
        <v>4035</v>
      </c>
    </row>
    <row r="7" spans="3:8" ht="28.5" customHeight="1" x14ac:dyDescent="0.25">
      <c r="C7" s="27" t="s">
        <v>43</v>
      </c>
      <c r="D7" s="1" t="s">
        <v>44</v>
      </c>
      <c r="E7" s="1" t="s">
        <v>9</v>
      </c>
      <c r="F7" s="2" t="s">
        <v>10</v>
      </c>
    </row>
    <row r="8" spans="3:8" x14ac:dyDescent="0.25">
      <c r="C8" s="74"/>
      <c r="D8" s="74"/>
      <c r="E8" s="90"/>
      <c r="F8" s="76"/>
    </row>
    <row r="9" spans="3:8" x14ac:dyDescent="0.25">
      <c r="C9" s="74"/>
      <c r="D9" s="74"/>
      <c r="E9" s="90"/>
      <c r="F9" s="76"/>
    </row>
    <row r="10" spans="3:8" x14ac:dyDescent="0.25">
      <c r="C10" s="74"/>
      <c r="D10" s="74"/>
      <c r="E10" s="90"/>
      <c r="F10" s="76"/>
    </row>
    <row r="11" spans="3:8" x14ac:dyDescent="0.25">
      <c r="C11" s="74"/>
      <c r="D11" s="74"/>
      <c r="E11" s="90"/>
      <c r="F11" s="76"/>
    </row>
    <row r="12" spans="3:8" x14ac:dyDescent="0.25">
      <c r="C12" s="74"/>
      <c r="D12" s="74"/>
      <c r="E12" s="90"/>
      <c r="F12" s="76"/>
    </row>
    <row r="13" spans="3:8" x14ac:dyDescent="0.25">
      <c r="C13" s="74"/>
      <c r="D13" s="74"/>
      <c r="E13" s="90"/>
      <c r="F13" s="76"/>
    </row>
    <row r="14" spans="3:8" x14ac:dyDescent="0.25">
      <c r="C14" s="74"/>
      <c r="D14" s="74"/>
      <c r="E14" s="101"/>
      <c r="F14" s="76"/>
    </row>
    <row r="15" spans="3:8" x14ac:dyDescent="0.25">
      <c r="C15" s="74"/>
      <c r="D15" s="74"/>
      <c r="E15" s="90"/>
      <c r="F15" s="76"/>
    </row>
    <row r="16" spans="3:8" x14ac:dyDescent="0.25">
      <c r="C16" s="74"/>
      <c r="D16" s="74"/>
      <c r="E16" s="90"/>
      <c r="F16" s="76"/>
    </row>
    <row r="17" spans="3:6" x14ac:dyDescent="0.25">
      <c r="C17" s="74"/>
      <c r="D17" s="74"/>
      <c r="E17" s="90"/>
      <c r="F17" s="76"/>
    </row>
    <row r="18" spans="3:6" x14ac:dyDescent="0.25">
      <c r="C18" s="74"/>
      <c r="D18" s="74"/>
      <c r="E18" s="90"/>
      <c r="F18" s="76"/>
    </row>
    <row r="19" spans="3:6" x14ac:dyDescent="0.25">
      <c r="C19" s="74"/>
      <c r="D19" s="74"/>
      <c r="E19" s="90"/>
      <c r="F19" s="76"/>
    </row>
    <row r="20" spans="3:6" x14ac:dyDescent="0.25">
      <c r="C20" s="74"/>
      <c r="D20" s="74"/>
      <c r="E20" s="90"/>
      <c r="F20" s="76"/>
    </row>
    <row r="21" spans="3:6" x14ac:dyDescent="0.25">
      <c r="C21" s="75"/>
      <c r="D21" s="75"/>
      <c r="E21" s="91"/>
      <c r="F21" s="77"/>
    </row>
    <row r="24" spans="3:6" ht="15.75" thickBot="1" x14ac:dyDescent="0.3"/>
    <row r="25" spans="3:6" ht="31.5" customHeight="1" thickBot="1" x14ac:dyDescent="0.3">
      <c r="D25" s="63" t="s">
        <v>24</v>
      </c>
      <c r="E25" s="92">
        <f>SUM(E8:E21)</f>
        <v>0</v>
      </c>
    </row>
  </sheetData>
  <sheetProtection algorithmName="SHA-512" hashValue="g65qluiwCI3mbNcLD2/4jc6uWwO9p9LRsXbFvLjc6M/3NIJ326q1z59dbX3l7ThSFbeZAU/UIwhtqax0zXEr9g==" saltValue="Iy5XZkv1ocjvv1gvqdnvxA==" spinCount="100000" sheet="1" objects="1" scenarios="1"/>
  <mergeCells count="1">
    <mergeCell ref="C2:F4"/>
  </mergeCells>
  <dataValidations count="1">
    <dataValidation type="decimal" allowBlank="1" showInputMessage="1" showErrorMessage="1" sqref="E8:E21" xr:uid="{CC84A244-C6C7-446C-BA9A-01CF0C44EC65}">
      <formula1>0</formula1>
      <formula2>999999999999</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5394C-2196-4CBD-B906-3F7372586968}">
  <sheetPr>
    <tabColor rgb="FFCCCCFF"/>
  </sheetPr>
  <dimension ref="C2:I25"/>
  <sheetViews>
    <sheetView showGridLines="0" zoomScale="90" zoomScaleNormal="90" workbookViewId="0">
      <selection activeCell="C28" sqref="C28"/>
    </sheetView>
  </sheetViews>
  <sheetFormatPr defaultColWidth="8.7109375" defaultRowHeight="15" x14ac:dyDescent="0.25"/>
  <cols>
    <col min="1" max="2" width="8.7109375" style="10"/>
    <col min="3" max="4" width="28.7109375" style="10" customWidth="1"/>
    <col min="5" max="7" width="21.7109375" style="10" customWidth="1"/>
    <col min="8" max="9" width="26.7109375" style="10" customWidth="1"/>
    <col min="10" max="16384" width="8.7109375" style="10"/>
  </cols>
  <sheetData>
    <row r="2" spans="3:9" ht="15" customHeight="1" x14ac:dyDescent="0.25">
      <c r="D2" s="180" t="s">
        <v>45</v>
      </c>
      <c r="E2" s="180"/>
      <c r="F2" s="180"/>
      <c r="G2" s="180"/>
      <c r="H2" s="180"/>
    </row>
    <row r="3" spans="3:9" ht="15" customHeight="1" x14ac:dyDescent="0.25">
      <c r="D3" s="180"/>
      <c r="E3" s="180"/>
      <c r="F3" s="180"/>
      <c r="G3" s="180"/>
      <c r="H3" s="180"/>
    </row>
    <row r="5" spans="3:9" x14ac:dyDescent="0.25">
      <c r="C5" s="20"/>
    </row>
    <row r="7" spans="3:9" ht="28.5" customHeight="1" x14ac:dyDescent="0.25">
      <c r="C7" s="21" t="s">
        <v>18</v>
      </c>
      <c r="D7" s="21" t="s">
        <v>19</v>
      </c>
      <c r="E7" s="21" t="s">
        <v>46</v>
      </c>
      <c r="F7" s="21" t="s">
        <v>22</v>
      </c>
      <c r="G7" s="21" t="s">
        <v>9</v>
      </c>
      <c r="H7" s="23" t="s">
        <v>23</v>
      </c>
      <c r="I7" s="22" t="s">
        <v>10</v>
      </c>
    </row>
    <row r="8" spans="3:9" x14ac:dyDescent="0.25">
      <c r="C8" s="64"/>
      <c r="D8" s="65"/>
      <c r="E8" s="108"/>
      <c r="F8" s="109" t="str">
        <f>IFERROR(
INT(ACOS(COS(RADIANS(90-(_xlfn.XLOOKUP(C8,Airports[municipality],Airports[latitude_deg]))))
*COS(RADIANS(90-(_xlfn.XLOOKUP(D8,Airports[municipality],Airports[latitude_deg]))))
+SIN(RADIANS(90-(_xlfn.XLOOKUP(C8,Airports[municipality],Airports[latitude_deg]))))
*SIN(RADIANS(90-(_xlfn.XLOOKUP(D8,Airports[municipality],Airports[latitude_deg]))))
*COS(RADIANS(_xlfn.XLOOKUP(C8,Airports[municipality],Airports[longitude_deg])-_xlfn.XLOOKUP(D8,Airports[municipality],Airports[longitude_deg]))))*6371),
"")</f>
        <v/>
      </c>
      <c r="G8" s="110" t="str">
        <f>IFERROR(
    IF(
        ISBLANK(Freight_Plane!$H8),
        IFERROR(E8/1000*F8*0.602, ""),
       Freight_Plane!$H8),
    "")</f>
        <v/>
      </c>
      <c r="H8" s="97"/>
      <c r="I8" s="68"/>
    </row>
    <row r="9" spans="3:9" x14ac:dyDescent="0.25">
      <c r="C9" s="64"/>
      <c r="D9" s="65"/>
      <c r="E9" s="108"/>
      <c r="F9" s="109" t="str">
        <f>IFERROR(
INT(ACOS(COS(RADIANS(90-(_xlfn.XLOOKUP(C9,Airports[municipality],Airports[latitude_deg]))))
*COS(RADIANS(90-(_xlfn.XLOOKUP(D9,Airports[municipality],Airports[latitude_deg]))))
+SIN(RADIANS(90-(_xlfn.XLOOKUP(C9,Airports[municipality],Airports[latitude_deg]))))
*SIN(RADIANS(90-(_xlfn.XLOOKUP(D9,Airports[municipality],Airports[latitude_deg]))))
*COS(RADIANS(_xlfn.XLOOKUP(C9,Airports[municipality],Airports[longitude_deg])-_xlfn.XLOOKUP(D9,Airports[municipality],Airports[longitude_deg]))))*6371),
"")</f>
        <v/>
      </c>
      <c r="G9" s="110" t="str">
        <f>IFERROR(
    IF(
        ISBLANK(Freight_Plane!$H9),
        IFERROR(E9/1000*F9*0.602, ""),
       Freight_Plane!$H9),
    "")</f>
        <v/>
      </c>
      <c r="H9" s="97"/>
      <c r="I9" s="68"/>
    </row>
    <row r="10" spans="3:9" x14ac:dyDescent="0.25">
      <c r="C10" s="64"/>
      <c r="D10" s="65"/>
      <c r="E10" s="108"/>
      <c r="F10" s="109" t="str">
        <f>IFERROR(
INT(ACOS(COS(RADIANS(90-(_xlfn.XLOOKUP(C10,Airports[municipality],Airports[latitude_deg]))))
*COS(RADIANS(90-(_xlfn.XLOOKUP(D10,Airports[municipality],Airports[latitude_deg]))))
+SIN(RADIANS(90-(_xlfn.XLOOKUP(C10,Airports[municipality],Airports[latitude_deg]))))
*SIN(RADIANS(90-(_xlfn.XLOOKUP(D10,Airports[municipality],Airports[latitude_deg]))))
*COS(RADIANS(_xlfn.XLOOKUP(C10,Airports[municipality],Airports[longitude_deg])-_xlfn.XLOOKUP(D10,Airports[municipality],Airports[longitude_deg]))))*6371),
"")</f>
        <v/>
      </c>
      <c r="G10" s="110" t="str">
        <f>IFERROR(
    IF(
        ISBLANK(Freight_Plane!$H10),
        IFERROR(E10/1000*F10*0.602, ""),
       Freight_Plane!$H10),
    "")</f>
        <v/>
      </c>
      <c r="H10" s="97"/>
      <c r="I10" s="68"/>
    </row>
    <row r="11" spans="3:9" x14ac:dyDescent="0.25">
      <c r="C11" s="64"/>
      <c r="D11" s="65"/>
      <c r="E11" s="108"/>
      <c r="F11" s="109" t="str">
        <f>IFERROR(
INT(ACOS(COS(RADIANS(90-(_xlfn.XLOOKUP(C11,Airports[municipality],Airports[latitude_deg]))))
*COS(RADIANS(90-(_xlfn.XLOOKUP(D11,Airports[municipality],Airports[latitude_deg]))))
+SIN(RADIANS(90-(_xlfn.XLOOKUP(C11,Airports[municipality],Airports[latitude_deg]))))
*SIN(RADIANS(90-(_xlfn.XLOOKUP(D11,Airports[municipality],Airports[latitude_deg]))))
*COS(RADIANS(_xlfn.XLOOKUP(C11,Airports[municipality],Airports[longitude_deg])-_xlfn.XLOOKUP(D11,Airports[municipality],Airports[longitude_deg]))))*6371),
"")</f>
        <v/>
      </c>
      <c r="G11" s="110" t="str">
        <f>IFERROR(
    IF(
        ISBLANK(Freight_Plane!$H11),
        IFERROR(E11/1000*F11*0.602, ""),
       Freight_Plane!$H11),
    "")</f>
        <v/>
      </c>
      <c r="H11" s="97"/>
      <c r="I11" s="68"/>
    </row>
    <row r="12" spans="3:9" x14ac:dyDescent="0.25">
      <c r="C12" s="64"/>
      <c r="D12" s="65"/>
      <c r="E12" s="108"/>
      <c r="F12" s="109" t="str">
        <f>IFERROR(
INT(ACOS(COS(RADIANS(90-(_xlfn.XLOOKUP(C12,Airports[municipality],Airports[latitude_deg]))))
*COS(RADIANS(90-(_xlfn.XLOOKUP(D12,Airports[municipality],Airports[latitude_deg]))))
+SIN(RADIANS(90-(_xlfn.XLOOKUP(C12,Airports[municipality],Airports[latitude_deg]))))
*SIN(RADIANS(90-(_xlfn.XLOOKUP(D12,Airports[municipality],Airports[latitude_deg]))))
*COS(RADIANS(_xlfn.XLOOKUP(C12,Airports[municipality],Airports[longitude_deg])-_xlfn.XLOOKUP(D12,Airports[municipality],Airports[longitude_deg]))))*6371),
"")</f>
        <v/>
      </c>
      <c r="G12" s="110" t="str">
        <f>IFERROR(
    IF(
        ISBLANK(Freight_Plane!$H12),
        IFERROR(E12/1000*F12*0.602, ""),
       Freight_Plane!$H12),
    "")</f>
        <v/>
      </c>
      <c r="H12" s="97"/>
      <c r="I12" s="68"/>
    </row>
    <row r="13" spans="3:9" x14ac:dyDescent="0.25">
      <c r="C13" s="64"/>
      <c r="D13" s="65"/>
      <c r="E13" s="108"/>
      <c r="F13" s="109" t="str">
        <f>IFERROR(
INT(ACOS(COS(RADIANS(90-(_xlfn.XLOOKUP(C13,Airports[municipality],Airports[latitude_deg]))))
*COS(RADIANS(90-(_xlfn.XLOOKUP(D13,Airports[municipality],Airports[latitude_deg]))))
+SIN(RADIANS(90-(_xlfn.XLOOKUP(C13,Airports[municipality],Airports[latitude_deg]))))
*SIN(RADIANS(90-(_xlfn.XLOOKUP(D13,Airports[municipality],Airports[latitude_deg]))))
*COS(RADIANS(_xlfn.XLOOKUP(C13,Airports[municipality],Airports[longitude_deg])-_xlfn.XLOOKUP(D13,Airports[municipality],Airports[longitude_deg]))))*6371),
"")</f>
        <v/>
      </c>
      <c r="G13" s="110" t="str">
        <f>IFERROR(
    IF(
        ISBLANK(Freight_Plane!$H13),
        IFERROR(E13/1000*F13*0.602, ""),
       Freight_Plane!$H13),
    "")</f>
        <v/>
      </c>
      <c r="H13" s="97"/>
      <c r="I13" s="68"/>
    </row>
    <row r="14" spans="3:9" x14ac:dyDescent="0.25">
      <c r="C14" s="64"/>
      <c r="D14" s="65"/>
      <c r="E14" s="108"/>
      <c r="F14" s="109" t="str">
        <f>IFERROR(
INT(ACOS(COS(RADIANS(90-(_xlfn.XLOOKUP(C14,Airports[municipality],Airports[latitude_deg]))))
*COS(RADIANS(90-(_xlfn.XLOOKUP(D14,Airports[municipality],Airports[latitude_deg]))))
+SIN(RADIANS(90-(_xlfn.XLOOKUP(C14,Airports[municipality],Airports[latitude_deg]))))
*SIN(RADIANS(90-(_xlfn.XLOOKUP(D14,Airports[municipality],Airports[latitude_deg]))))
*COS(RADIANS(_xlfn.XLOOKUP(C14,Airports[municipality],Airports[longitude_deg])-_xlfn.XLOOKUP(D14,Airports[municipality],Airports[longitude_deg]))))*6371),
"")</f>
        <v/>
      </c>
      <c r="G14" s="110" t="str">
        <f>IFERROR(
    IF(
        ISBLANK(Freight_Plane!$H14),
        IFERROR(E14/1000*F14*0.602, ""),
       Freight_Plane!$H14),
    "")</f>
        <v/>
      </c>
      <c r="H14" s="97"/>
      <c r="I14" s="68"/>
    </row>
    <row r="15" spans="3:9" x14ac:dyDescent="0.25">
      <c r="C15" s="64"/>
      <c r="D15" s="65"/>
      <c r="E15" s="108"/>
      <c r="F15" s="109" t="str">
        <f>IFERROR(
INT(ACOS(COS(RADIANS(90-(_xlfn.XLOOKUP(C15,Airports[municipality],Airports[latitude_deg]))))
*COS(RADIANS(90-(_xlfn.XLOOKUP(D15,Airports[municipality],Airports[latitude_deg]))))
+SIN(RADIANS(90-(_xlfn.XLOOKUP(C15,Airports[municipality],Airports[latitude_deg]))))
*SIN(RADIANS(90-(_xlfn.XLOOKUP(D15,Airports[municipality],Airports[latitude_deg]))))
*COS(RADIANS(_xlfn.XLOOKUP(C15,Airports[municipality],Airports[longitude_deg])-_xlfn.XLOOKUP(D15,Airports[municipality],Airports[longitude_deg]))))*6371),
"")</f>
        <v/>
      </c>
      <c r="G15" s="110" t="str">
        <f>IFERROR(
    IF(
        ISBLANK(Freight_Plane!$H15),
        IFERROR(E15/1000*F15*0.602, ""),
       Freight_Plane!$H15),
    "")</f>
        <v/>
      </c>
      <c r="H15" s="97"/>
      <c r="I15" s="68"/>
    </row>
    <row r="16" spans="3:9" x14ac:dyDescent="0.25">
      <c r="C16" s="64"/>
      <c r="D16" s="65"/>
      <c r="E16" s="108"/>
      <c r="F16" s="109" t="str">
        <f>IFERROR(
INT(ACOS(COS(RADIANS(90-(_xlfn.XLOOKUP(C16,Airports[municipality],Airports[latitude_deg]))))
*COS(RADIANS(90-(_xlfn.XLOOKUP(D16,Airports[municipality],Airports[latitude_deg]))))
+SIN(RADIANS(90-(_xlfn.XLOOKUP(C16,Airports[municipality],Airports[latitude_deg]))))
*SIN(RADIANS(90-(_xlfn.XLOOKUP(D16,Airports[municipality],Airports[latitude_deg]))))
*COS(RADIANS(_xlfn.XLOOKUP(C16,Airports[municipality],Airports[longitude_deg])-_xlfn.XLOOKUP(D16,Airports[municipality],Airports[longitude_deg]))))*6371),
"")</f>
        <v/>
      </c>
      <c r="G16" s="110" t="str">
        <f>IFERROR(
    IF(
        ISBLANK(Freight_Plane!$H16),
        IFERROR(E16/1000*F16*0.602, ""),
       Freight_Plane!$H16),
    "")</f>
        <v/>
      </c>
      <c r="H16" s="97"/>
      <c r="I16" s="68"/>
    </row>
    <row r="17" spans="3:9" x14ac:dyDescent="0.25">
      <c r="C17" s="64"/>
      <c r="D17" s="65"/>
      <c r="E17" s="108"/>
      <c r="F17" s="109" t="str">
        <f>IFERROR(
INT(ACOS(COS(RADIANS(90-(_xlfn.XLOOKUP(C17,Airports[municipality],Airports[latitude_deg]))))
*COS(RADIANS(90-(_xlfn.XLOOKUP(D17,Airports[municipality],Airports[latitude_deg]))))
+SIN(RADIANS(90-(_xlfn.XLOOKUP(C17,Airports[municipality],Airports[latitude_deg]))))
*SIN(RADIANS(90-(_xlfn.XLOOKUP(D17,Airports[municipality],Airports[latitude_deg]))))
*COS(RADIANS(_xlfn.XLOOKUP(C17,Airports[municipality],Airports[longitude_deg])-_xlfn.XLOOKUP(D17,Airports[municipality],Airports[longitude_deg]))))*6371),
"")</f>
        <v/>
      </c>
      <c r="G17" s="110" t="str">
        <f>IFERROR(
    IF(
        ISBLANK(Freight_Plane!$H17),
        IFERROR(E17/1000*F17*0.602, ""),
       Freight_Plane!$H17),
    "")</f>
        <v/>
      </c>
      <c r="H17" s="97"/>
      <c r="I17" s="68"/>
    </row>
    <row r="18" spans="3:9" x14ac:dyDescent="0.25">
      <c r="C18" s="64"/>
      <c r="D18" s="65"/>
      <c r="E18" s="108"/>
      <c r="F18" s="109" t="str">
        <f>IFERROR(
INT(ACOS(COS(RADIANS(90-(_xlfn.XLOOKUP(C18,Airports[municipality],Airports[latitude_deg]))))
*COS(RADIANS(90-(_xlfn.XLOOKUP(D18,Airports[municipality],Airports[latitude_deg]))))
+SIN(RADIANS(90-(_xlfn.XLOOKUP(C18,Airports[municipality],Airports[latitude_deg]))))
*SIN(RADIANS(90-(_xlfn.XLOOKUP(D18,Airports[municipality],Airports[latitude_deg]))))
*COS(RADIANS(_xlfn.XLOOKUP(C18,Airports[municipality],Airports[longitude_deg])-_xlfn.XLOOKUP(D18,Airports[municipality],Airports[longitude_deg]))))*6371),
"")</f>
        <v/>
      </c>
      <c r="G18" s="110" t="str">
        <f>IFERROR(
    IF(
        ISBLANK(Freight_Plane!$H18),
        IFERROR(E18/1000*F18*0.602, ""),
       Freight_Plane!$H18),
    "")</f>
        <v/>
      </c>
      <c r="H18" s="97"/>
      <c r="I18" s="68"/>
    </row>
    <row r="19" spans="3:9" x14ac:dyDescent="0.25">
      <c r="C19" s="64"/>
      <c r="D19" s="65"/>
      <c r="E19" s="108"/>
      <c r="F19" s="109" t="str">
        <f>IFERROR(
INT(ACOS(COS(RADIANS(90-(_xlfn.XLOOKUP(C19,Airports[municipality],Airports[latitude_deg]))))
*COS(RADIANS(90-(_xlfn.XLOOKUP(D19,Airports[municipality],Airports[latitude_deg]))))
+SIN(RADIANS(90-(_xlfn.XLOOKUP(C19,Airports[municipality],Airports[latitude_deg]))))
*SIN(RADIANS(90-(_xlfn.XLOOKUP(D19,Airports[municipality],Airports[latitude_deg]))))
*COS(RADIANS(_xlfn.XLOOKUP(C19,Airports[municipality],Airports[longitude_deg])-_xlfn.XLOOKUP(D19,Airports[municipality],Airports[longitude_deg]))))*6371),
"")</f>
        <v/>
      </c>
      <c r="G19" s="110" t="str">
        <f>IFERROR(
    IF(
        ISBLANK(Freight_Plane!$H19),
        IFERROR(E19/1000*F19*0.602, ""),
       Freight_Plane!$H19),
    "")</f>
        <v/>
      </c>
      <c r="H19" s="97"/>
      <c r="I19" s="68"/>
    </row>
    <row r="20" spans="3:9" x14ac:dyDescent="0.25">
      <c r="C20" s="64"/>
      <c r="D20" s="65"/>
      <c r="E20" s="108"/>
      <c r="F20" s="109" t="str">
        <f>IFERROR(
INT(ACOS(COS(RADIANS(90-(_xlfn.XLOOKUP(C20,Airports[municipality],Airports[latitude_deg]))))
*COS(RADIANS(90-(_xlfn.XLOOKUP(D20,Airports[municipality],Airports[latitude_deg]))))
+SIN(RADIANS(90-(_xlfn.XLOOKUP(C20,Airports[municipality],Airports[latitude_deg]))))
*SIN(RADIANS(90-(_xlfn.XLOOKUP(D20,Airports[municipality],Airports[latitude_deg]))))
*COS(RADIANS(_xlfn.XLOOKUP(C20,Airports[municipality],Airports[longitude_deg])-_xlfn.XLOOKUP(D20,Airports[municipality],Airports[longitude_deg]))))*6371),
"")</f>
        <v/>
      </c>
      <c r="G20" s="110" t="str">
        <f>IFERROR(
    IF(
        ISBLANK(Freight_Plane!$H20),
        IFERROR(E20/1000*F20*0.602, ""),
       Freight_Plane!$H20),
    "")</f>
        <v/>
      </c>
      <c r="H20" s="97"/>
      <c r="I20" s="68"/>
    </row>
    <row r="21" spans="3:9" x14ac:dyDescent="0.25">
      <c r="C21" s="66"/>
      <c r="D21" s="67"/>
      <c r="E21" s="124"/>
      <c r="F21" s="111" t="str">
        <f>IFERROR(
INT(ACOS(COS(RADIANS(90-(_xlfn.XLOOKUP(C21,Airports[municipality],Airports[latitude_deg]))))
*COS(RADIANS(90-(_xlfn.XLOOKUP(D21,Airports[municipality],Airports[latitude_deg]))))
+SIN(RADIANS(90-(_xlfn.XLOOKUP(C21,Airports[municipality],Airports[latitude_deg]))))
*SIN(RADIANS(90-(_xlfn.XLOOKUP(D21,Airports[municipality],Airports[latitude_deg]))))
*COS(RADIANS(_xlfn.XLOOKUP(C21,Airports[municipality],Airports[longitude_deg])-_xlfn.XLOOKUP(D21,Airports[municipality],Airports[longitude_deg]))))*6371),
"")</f>
        <v/>
      </c>
      <c r="G21" s="112" t="str">
        <f>IFERROR(
    IF(
        ISBLANK(Freight_Plane!$H21),
        IFERROR(E21/1000*F21*0.602, ""),
       Freight_Plane!$H21),
    "")</f>
        <v/>
      </c>
      <c r="H21" s="99"/>
      <c r="I21" s="69"/>
    </row>
    <row r="24" spans="3:9" ht="15.75" thickBot="1" x14ac:dyDescent="0.3"/>
    <row r="25" spans="3:9" ht="31.5" customHeight="1" thickBot="1" x14ac:dyDescent="0.3">
      <c r="F25" s="62" t="s">
        <v>24</v>
      </c>
      <c r="G25" s="81">
        <f>SUM(G8:G21)</f>
        <v>0</v>
      </c>
    </row>
  </sheetData>
  <sheetProtection algorithmName="SHA-512" hashValue="hQkKuhYqoscSSB6s/L43ePYGBd4y9HU3ZaPQ3frTA2CIvXCTI7ntrhq13SA0VVSltll2kY0/hiuFKTJ2cMZF9w==" saltValue="yjBkseXgXRCR1bTX6miNLA==" spinCount="100000" sheet="1" objects="1" scenarios="1"/>
  <mergeCells count="1">
    <mergeCell ref="D2:H3"/>
  </mergeCells>
  <dataValidations count="2">
    <dataValidation type="decimal" allowBlank="1" showInputMessage="1" showErrorMessage="1" sqref="E8:E21 H8:H21" xr:uid="{7A6EA791-1A39-4D85-A4E3-933043ADB8A0}">
      <formula1>0</formula1>
      <formula2>9999999999</formula2>
    </dataValidation>
    <dataValidation type="list" allowBlank="1" showInputMessage="1" showErrorMessage="1" sqref="C8:D21" xr:uid="{1BFF3C15-9ADD-463F-AB23-FC5AB87FEA69}">
      <formula1>INDIRECT("Airports[municipality]")</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9477F-7DE5-4ED1-9521-CBFEE2C422E3}">
  <sheetPr>
    <tabColor rgb="FFCCCCFF"/>
  </sheetPr>
  <dimension ref="C2:H24"/>
  <sheetViews>
    <sheetView showGridLines="0" zoomScale="90" zoomScaleNormal="90" workbookViewId="0">
      <selection activeCell="E13" sqref="E13"/>
    </sheetView>
  </sheetViews>
  <sheetFormatPr defaultColWidth="8.7109375" defaultRowHeight="15" x14ac:dyDescent="0.25"/>
  <cols>
    <col min="1" max="2" width="8.7109375" style="10"/>
    <col min="3" max="5" width="21.7109375" style="10" customWidth="1"/>
    <col min="6" max="7" width="26.7109375" style="10" customWidth="1"/>
    <col min="8" max="8" width="13.42578125" style="10" customWidth="1"/>
    <col min="9" max="9" width="41.7109375" style="10" customWidth="1"/>
    <col min="10" max="16384" width="8.7109375" style="10"/>
  </cols>
  <sheetData>
    <row r="2" spans="3:8" ht="15" customHeight="1" x14ac:dyDescent="0.25">
      <c r="D2" s="180" t="s">
        <v>47</v>
      </c>
      <c r="E2" s="180"/>
      <c r="F2" s="180"/>
      <c r="G2" s="137"/>
      <c r="H2" s="137"/>
    </row>
    <row r="3" spans="3:8" ht="15" customHeight="1" x14ac:dyDescent="0.25">
      <c r="D3" s="180"/>
      <c r="E3" s="180"/>
      <c r="F3" s="180"/>
      <c r="G3" s="137"/>
      <c r="H3" s="137"/>
    </row>
    <row r="4" spans="3:8" x14ac:dyDescent="0.25">
      <c r="C4" s="20"/>
    </row>
    <row r="6" spans="3:8" ht="27.75" customHeight="1" x14ac:dyDescent="0.25">
      <c r="C6" s="21" t="s">
        <v>22</v>
      </c>
      <c r="D6" s="21" t="s">
        <v>46</v>
      </c>
      <c r="E6" s="21" t="s">
        <v>9</v>
      </c>
      <c r="F6" s="23" t="s">
        <v>23</v>
      </c>
      <c r="G6" s="22" t="s">
        <v>10</v>
      </c>
    </row>
    <row r="7" spans="3:8" x14ac:dyDescent="0.25">
      <c r="C7" s="132"/>
      <c r="D7" s="130"/>
      <c r="E7" s="110">
        <f>IFERROR(
IF(
ISBLANK(F7),
IFERROR(C7/1000*D7*0.025,""),
F7),
"")</f>
        <v>0</v>
      </c>
      <c r="F7" s="128"/>
      <c r="G7" s="68"/>
    </row>
    <row r="8" spans="3:8" x14ac:dyDescent="0.25">
      <c r="C8" s="132"/>
      <c r="D8" s="130"/>
      <c r="E8" s="110">
        <f>IFERROR(
IF(
ISBLANK(F8),
IFERROR(C8/1000*D8*0.025,""),
F8),
"")</f>
        <v>0</v>
      </c>
      <c r="F8" s="128"/>
      <c r="G8" s="68"/>
    </row>
    <row r="9" spans="3:8" x14ac:dyDescent="0.25">
      <c r="C9" s="132"/>
      <c r="D9" s="130"/>
      <c r="E9" s="110">
        <f t="shared" ref="E9:E20" si="0">IFERROR(
IF(
ISBLANK(F9),
IFERROR(C9/1000*D9*0.025,""),
F9),
"")</f>
        <v>0</v>
      </c>
      <c r="F9" s="128"/>
      <c r="G9" s="68"/>
    </row>
    <row r="10" spans="3:8" x14ac:dyDescent="0.25">
      <c r="C10" s="132"/>
      <c r="D10" s="130"/>
      <c r="E10" s="110">
        <f t="shared" si="0"/>
        <v>0</v>
      </c>
      <c r="F10" s="128"/>
      <c r="G10" s="68"/>
    </row>
    <row r="11" spans="3:8" x14ac:dyDescent="0.25">
      <c r="C11" s="132"/>
      <c r="D11" s="130"/>
      <c r="E11" s="110">
        <f t="shared" si="0"/>
        <v>0</v>
      </c>
      <c r="F11" s="128"/>
      <c r="G11" s="68"/>
    </row>
    <row r="12" spans="3:8" x14ac:dyDescent="0.25">
      <c r="C12" s="132"/>
      <c r="D12" s="130"/>
      <c r="E12" s="110">
        <f t="shared" si="0"/>
        <v>0</v>
      </c>
      <c r="F12" s="128"/>
      <c r="G12" s="68"/>
    </row>
    <row r="13" spans="3:8" x14ac:dyDescent="0.25">
      <c r="C13" s="132"/>
      <c r="D13" s="130"/>
      <c r="E13" s="110">
        <f t="shared" si="0"/>
        <v>0</v>
      </c>
      <c r="F13" s="128"/>
      <c r="G13" s="68"/>
    </row>
    <row r="14" spans="3:8" x14ac:dyDescent="0.25">
      <c r="C14" s="132"/>
      <c r="D14" s="130"/>
      <c r="E14" s="110">
        <f t="shared" si="0"/>
        <v>0</v>
      </c>
      <c r="F14" s="128"/>
      <c r="G14" s="68"/>
    </row>
    <row r="15" spans="3:8" x14ac:dyDescent="0.25">
      <c r="C15" s="132"/>
      <c r="D15" s="130"/>
      <c r="E15" s="110">
        <f t="shared" si="0"/>
        <v>0</v>
      </c>
      <c r="F15" s="128"/>
      <c r="G15" s="68"/>
    </row>
    <row r="16" spans="3:8" x14ac:dyDescent="0.25">
      <c r="C16" s="132"/>
      <c r="D16" s="130"/>
      <c r="E16" s="110">
        <f t="shared" si="0"/>
        <v>0</v>
      </c>
      <c r="F16" s="128"/>
      <c r="G16" s="68"/>
    </row>
    <row r="17" spans="3:7" x14ac:dyDescent="0.25">
      <c r="C17" s="132"/>
      <c r="D17" s="130"/>
      <c r="E17" s="110">
        <f t="shared" si="0"/>
        <v>0</v>
      </c>
      <c r="F17" s="128"/>
      <c r="G17" s="68"/>
    </row>
    <row r="18" spans="3:7" x14ac:dyDescent="0.25">
      <c r="C18" s="132"/>
      <c r="D18" s="130"/>
      <c r="E18" s="110">
        <f t="shared" si="0"/>
        <v>0</v>
      </c>
      <c r="F18" s="128"/>
      <c r="G18" s="68"/>
    </row>
    <row r="19" spans="3:7" x14ac:dyDescent="0.25">
      <c r="C19" s="132"/>
      <c r="D19" s="130"/>
      <c r="E19" s="110">
        <f t="shared" si="0"/>
        <v>0</v>
      </c>
      <c r="F19" s="128"/>
      <c r="G19" s="68"/>
    </row>
    <row r="20" spans="3:7" x14ac:dyDescent="0.25">
      <c r="C20" s="133"/>
      <c r="D20" s="131"/>
      <c r="E20" s="112">
        <f t="shared" si="0"/>
        <v>0</v>
      </c>
      <c r="F20" s="129"/>
      <c r="G20" s="69"/>
    </row>
    <row r="23" spans="3:7" ht="15.75" thickBot="1" x14ac:dyDescent="0.3"/>
    <row r="24" spans="3:7" ht="31.5" customHeight="1" thickBot="1" x14ac:dyDescent="0.3">
      <c r="D24" s="62" t="s">
        <v>24</v>
      </c>
      <c r="E24" s="136">
        <f>SUM(E7:E20)</f>
        <v>0</v>
      </c>
    </row>
  </sheetData>
  <sheetProtection algorithmName="SHA-512" hashValue="nj0TAtizpQsgj9XuvjgzmtYkcIRZ0wkhVuP4V0YbTBGH5JVxG6QHQO6QzUZuF8UVOlB64H8nnLx9vHDTmUp3FA==" saltValue="THVHzg5aACRuO9UXoguAuA==" spinCount="100000" sheet="1" objects="1" scenarios="1"/>
  <mergeCells count="1">
    <mergeCell ref="D2:F3"/>
  </mergeCells>
  <dataValidations count="1">
    <dataValidation type="decimal" allowBlank="1" showInputMessage="1" showErrorMessage="1" sqref="C7:D20 F7:F20" xr:uid="{5B4963A9-4912-4F25-9706-DDA6916B9450}">
      <formula1>0</formula1>
      <formula2>9999999999</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F480B-2206-4641-9241-409D9A4F4647}">
  <sheetPr>
    <tabColor rgb="FFCCCCFF"/>
  </sheetPr>
  <dimension ref="A1:H24"/>
  <sheetViews>
    <sheetView showGridLines="0" zoomScale="90" zoomScaleNormal="90" workbookViewId="0">
      <selection activeCell="C12" sqref="C12"/>
    </sheetView>
  </sheetViews>
  <sheetFormatPr defaultColWidth="8.7109375" defaultRowHeight="15" x14ac:dyDescent="0.25"/>
  <cols>
    <col min="1" max="2" width="8.7109375" style="29"/>
    <col min="3" max="4" width="21.7109375" style="29" customWidth="1"/>
    <col min="5" max="5" width="14.7109375" style="29" customWidth="1"/>
    <col min="6" max="6" width="26.7109375" style="29" customWidth="1"/>
    <col min="7" max="7" width="22.5703125" style="29" customWidth="1"/>
    <col min="8" max="8" width="13.42578125" style="29" customWidth="1"/>
    <col min="9" max="9" width="41.7109375" style="29" customWidth="1"/>
    <col min="10" max="16384" width="8.7109375" style="29"/>
  </cols>
  <sheetData>
    <row r="1" spans="1:8" x14ac:dyDescent="0.25">
      <c r="A1" s="10"/>
      <c r="B1" s="10"/>
      <c r="C1" s="10"/>
      <c r="D1" s="10"/>
      <c r="E1" s="10"/>
      <c r="F1" s="10"/>
      <c r="G1" s="10"/>
      <c r="H1" s="10"/>
    </row>
    <row r="2" spans="1:8" ht="14.45" customHeight="1" x14ac:dyDescent="0.25">
      <c r="A2" s="10"/>
      <c r="B2" s="10"/>
      <c r="C2" s="180" t="s">
        <v>48</v>
      </c>
      <c r="D2" s="180"/>
      <c r="E2" s="180"/>
      <c r="F2" s="180"/>
      <c r="G2" s="180"/>
      <c r="H2" s="137"/>
    </row>
    <row r="3" spans="1:8" ht="14.45" customHeight="1" x14ac:dyDescent="0.25">
      <c r="A3" s="10"/>
      <c r="B3" s="10"/>
      <c r="C3" s="180"/>
      <c r="D3" s="180"/>
      <c r="E3" s="180"/>
      <c r="F3" s="180"/>
      <c r="G3" s="180"/>
      <c r="H3" s="137"/>
    </row>
    <row r="4" spans="1:8" x14ac:dyDescent="0.25">
      <c r="A4" s="10"/>
      <c r="B4" s="10"/>
      <c r="C4" s="10"/>
      <c r="D4" s="10"/>
      <c r="E4" s="10"/>
      <c r="F4" s="10"/>
      <c r="G4" s="10"/>
      <c r="H4" s="10"/>
    </row>
    <row r="5" spans="1:8" x14ac:dyDescent="0.25">
      <c r="A5" s="10"/>
      <c r="B5" s="10"/>
      <c r="C5" s="10"/>
      <c r="D5" s="10"/>
      <c r="E5" s="10"/>
      <c r="F5" s="10"/>
      <c r="G5" s="10"/>
      <c r="H5" s="10"/>
    </row>
    <row r="6" spans="1:8" ht="28.5" customHeight="1" x14ac:dyDescent="0.25">
      <c r="A6" s="10"/>
      <c r="B6" s="10"/>
      <c r="C6" s="21" t="s">
        <v>22</v>
      </c>
      <c r="D6" s="21" t="s">
        <v>46</v>
      </c>
      <c r="E6" s="21" t="s">
        <v>9</v>
      </c>
      <c r="F6" s="23" t="s">
        <v>23</v>
      </c>
      <c r="G6" s="22" t="s">
        <v>10</v>
      </c>
      <c r="H6" s="10"/>
    </row>
    <row r="7" spans="1:8" x14ac:dyDescent="0.25">
      <c r="A7" s="10"/>
      <c r="B7" s="10"/>
      <c r="C7" s="138"/>
      <c r="D7" s="108"/>
      <c r="E7" s="110">
        <f>IFERROR(
IF(
ISBLANK(F7),
IFERROR(C7/1000*D7*0.062,""),
F7),
"")</f>
        <v>0</v>
      </c>
      <c r="F7" s="97"/>
      <c r="G7" s="68"/>
      <c r="H7" s="10"/>
    </row>
    <row r="8" spans="1:8" x14ac:dyDescent="0.25">
      <c r="A8" s="10"/>
      <c r="B8" s="10"/>
      <c r="C8" s="138"/>
      <c r="D8" s="108"/>
      <c r="E8" s="110">
        <f t="shared" ref="E8:E20" si="0">IFERROR(
IF(
ISBLANK(F8),
IFERROR(C8/1000*D8*0.062,""),
F8),
"")</f>
        <v>0</v>
      </c>
      <c r="F8" s="97"/>
      <c r="G8" s="68"/>
      <c r="H8" s="10"/>
    </row>
    <row r="9" spans="1:8" x14ac:dyDescent="0.25">
      <c r="A9" s="10"/>
      <c r="B9" s="10"/>
      <c r="C9" s="138"/>
      <c r="D9" s="108"/>
      <c r="E9" s="110">
        <f t="shared" si="0"/>
        <v>0</v>
      </c>
      <c r="F9" s="97"/>
      <c r="G9" s="68"/>
      <c r="H9" s="10"/>
    </row>
    <row r="10" spans="1:8" x14ac:dyDescent="0.25">
      <c r="A10" s="10"/>
      <c r="B10" s="10"/>
      <c r="C10" s="138"/>
      <c r="D10" s="108"/>
      <c r="E10" s="110">
        <f t="shared" si="0"/>
        <v>0</v>
      </c>
      <c r="F10" s="97"/>
      <c r="G10" s="68"/>
      <c r="H10" s="10"/>
    </row>
    <row r="11" spans="1:8" x14ac:dyDescent="0.25">
      <c r="A11" s="10"/>
      <c r="B11" s="10"/>
      <c r="C11" s="138"/>
      <c r="D11" s="108"/>
      <c r="E11" s="110">
        <f t="shared" si="0"/>
        <v>0</v>
      </c>
      <c r="F11" s="97"/>
      <c r="G11" s="68"/>
      <c r="H11" s="10"/>
    </row>
    <row r="12" spans="1:8" x14ac:dyDescent="0.25">
      <c r="A12" s="10"/>
      <c r="B12" s="10"/>
      <c r="C12" s="138"/>
      <c r="D12" s="108"/>
      <c r="E12" s="110">
        <f t="shared" si="0"/>
        <v>0</v>
      </c>
      <c r="F12" s="97"/>
      <c r="G12" s="68"/>
      <c r="H12" s="10"/>
    </row>
    <row r="13" spans="1:8" x14ac:dyDescent="0.25">
      <c r="A13" s="10"/>
      <c r="B13" s="10"/>
      <c r="C13" s="138"/>
      <c r="D13" s="108"/>
      <c r="E13" s="110">
        <f t="shared" si="0"/>
        <v>0</v>
      </c>
      <c r="F13" s="97"/>
      <c r="G13" s="68"/>
      <c r="H13" s="10"/>
    </row>
    <row r="14" spans="1:8" x14ac:dyDescent="0.25">
      <c r="A14" s="10"/>
      <c r="B14" s="10"/>
      <c r="C14" s="138"/>
      <c r="D14" s="108"/>
      <c r="E14" s="110">
        <f t="shared" si="0"/>
        <v>0</v>
      </c>
      <c r="F14" s="97"/>
      <c r="G14" s="68"/>
      <c r="H14" s="10"/>
    </row>
    <row r="15" spans="1:8" x14ac:dyDescent="0.25">
      <c r="A15" s="10"/>
      <c r="B15" s="10"/>
      <c r="C15" s="138"/>
      <c r="D15" s="108"/>
      <c r="E15" s="110">
        <f t="shared" si="0"/>
        <v>0</v>
      </c>
      <c r="F15" s="97"/>
      <c r="G15" s="68"/>
      <c r="H15" s="10"/>
    </row>
    <row r="16" spans="1:8" x14ac:dyDescent="0.25">
      <c r="A16" s="10"/>
      <c r="B16" s="10"/>
      <c r="C16" s="138"/>
      <c r="D16" s="108"/>
      <c r="E16" s="110">
        <f t="shared" si="0"/>
        <v>0</v>
      </c>
      <c r="F16" s="97"/>
      <c r="G16" s="68"/>
      <c r="H16" s="10"/>
    </row>
    <row r="17" spans="1:8" x14ac:dyDescent="0.25">
      <c r="A17" s="10"/>
      <c r="B17" s="10"/>
      <c r="C17" s="138"/>
      <c r="D17" s="108"/>
      <c r="E17" s="110">
        <f t="shared" si="0"/>
        <v>0</v>
      </c>
      <c r="F17" s="97"/>
      <c r="G17" s="68"/>
      <c r="H17" s="10"/>
    </row>
    <row r="18" spans="1:8" x14ac:dyDescent="0.25">
      <c r="A18" s="10"/>
      <c r="B18" s="10"/>
      <c r="C18" s="138"/>
      <c r="D18" s="108"/>
      <c r="E18" s="110">
        <f t="shared" si="0"/>
        <v>0</v>
      </c>
      <c r="F18" s="97"/>
      <c r="G18" s="68"/>
      <c r="H18" s="10"/>
    </row>
    <row r="19" spans="1:8" x14ac:dyDescent="0.25">
      <c r="A19" s="10"/>
      <c r="B19" s="10"/>
      <c r="C19" s="138"/>
      <c r="D19" s="108"/>
      <c r="E19" s="110">
        <f t="shared" si="0"/>
        <v>0</v>
      </c>
      <c r="F19" s="97"/>
      <c r="G19" s="68"/>
      <c r="H19" s="10"/>
    </row>
    <row r="20" spans="1:8" x14ac:dyDescent="0.25">
      <c r="A20" s="10"/>
      <c r="B20" s="10"/>
      <c r="C20" s="139"/>
      <c r="D20" s="124"/>
      <c r="E20" s="112">
        <f t="shared" si="0"/>
        <v>0</v>
      </c>
      <c r="F20" s="99"/>
      <c r="G20" s="69"/>
      <c r="H20" s="10"/>
    </row>
    <row r="21" spans="1:8" x14ac:dyDescent="0.25">
      <c r="A21" s="10"/>
      <c r="B21" s="10"/>
      <c r="C21" s="10"/>
      <c r="D21" s="10"/>
      <c r="E21" s="10"/>
      <c r="F21" s="10"/>
      <c r="G21" s="10"/>
      <c r="H21" s="10"/>
    </row>
    <row r="22" spans="1:8" x14ac:dyDescent="0.25">
      <c r="A22" s="10"/>
      <c r="B22" s="10"/>
      <c r="C22" s="10"/>
      <c r="D22" s="10"/>
      <c r="E22" s="10"/>
      <c r="F22" s="10"/>
      <c r="G22" s="10"/>
      <c r="H22" s="10"/>
    </row>
    <row r="23" spans="1:8" ht="15.75" thickBot="1" x14ac:dyDescent="0.3">
      <c r="A23" s="10"/>
      <c r="B23" s="10"/>
      <c r="C23" s="10"/>
      <c r="D23" s="10"/>
      <c r="E23" s="10"/>
      <c r="F23" s="10"/>
      <c r="G23" s="10"/>
      <c r="H23" s="10"/>
    </row>
    <row r="24" spans="1:8" ht="31.5" customHeight="1" thickBot="1" x14ac:dyDescent="0.3">
      <c r="A24" s="10"/>
      <c r="B24" s="10"/>
      <c r="C24" s="10"/>
      <c r="D24" s="62" t="s">
        <v>24</v>
      </c>
      <c r="E24" s="81">
        <f>SUM(E7:E20)</f>
        <v>0</v>
      </c>
      <c r="F24" s="10"/>
      <c r="G24" s="10"/>
      <c r="H24" s="10"/>
    </row>
  </sheetData>
  <sheetProtection algorithmName="SHA-512" hashValue="Jz9GrXjGY3HSTbc197NJtW+qKLgiSjgDC6OqKh3flh6to0VpK0iWdrx3VnlvCrwwPvuSp7P9rtudh4ow0Ty3NQ==" saltValue="vtujRpCQpQ78GHDKsFxiCA==" spinCount="100000" sheet="1" objects="1" scenarios="1"/>
  <mergeCells count="1">
    <mergeCell ref="C2:G3"/>
  </mergeCells>
  <dataValidations count="1">
    <dataValidation type="decimal" allowBlank="1" showInputMessage="1" showErrorMessage="1" sqref="C7:D20 F7:F20" xr:uid="{1095715E-B91C-439C-A1D3-E0DD49AFC4EB}">
      <formula1>0</formula1>
      <formula2>99999999999</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2DEA-2147-48BE-A18A-C029819B4CA9}">
  <sheetPr>
    <tabColor rgb="FFCCCCFF"/>
  </sheetPr>
  <dimension ref="C2:J24"/>
  <sheetViews>
    <sheetView showGridLines="0" zoomScale="90" zoomScaleNormal="90" workbookViewId="0">
      <selection activeCell="H20" sqref="H20"/>
    </sheetView>
  </sheetViews>
  <sheetFormatPr defaultColWidth="8.7109375" defaultRowHeight="15" x14ac:dyDescent="0.25"/>
  <cols>
    <col min="1" max="2" width="8.7109375" style="29"/>
    <col min="3" max="5" width="28.7109375" style="29" customWidth="1"/>
    <col min="6" max="6" width="21.7109375" style="29" customWidth="1"/>
    <col min="7" max="7" width="28.7109375" style="29" customWidth="1"/>
    <col min="8" max="9" width="26.7109375" style="29" customWidth="1"/>
    <col min="10" max="10" width="41.7109375" style="29" customWidth="1"/>
    <col min="11" max="16384" width="8.7109375" style="29"/>
  </cols>
  <sheetData>
    <row r="2" spans="3:10" ht="15" customHeight="1" x14ac:dyDescent="0.25">
      <c r="D2" s="137"/>
      <c r="E2" s="180" t="s">
        <v>49</v>
      </c>
      <c r="F2" s="180"/>
      <c r="G2" s="180"/>
      <c r="H2" s="137"/>
      <c r="I2" s="137"/>
      <c r="J2" s="137"/>
    </row>
    <row r="3" spans="3:10" ht="15" customHeight="1" x14ac:dyDescent="0.25">
      <c r="C3" s="137"/>
      <c r="D3" s="137"/>
      <c r="E3" s="180"/>
      <c r="F3" s="180"/>
      <c r="G3" s="180"/>
      <c r="H3" s="137"/>
      <c r="I3" s="137"/>
      <c r="J3" s="137"/>
    </row>
    <row r="4" spans="3:10" x14ac:dyDescent="0.25">
      <c r="C4" s="30"/>
    </row>
    <row r="6" spans="3:10" ht="28.5" customHeight="1" x14ac:dyDescent="0.25">
      <c r="C6" s="21" t="s">
        <v>43</v>
      </c>
      <c r="D6" s="21" t="s">
        <v>18</v>
      </c>
      <c r="E6" s="21" t="s">
        <v>19</v>
      </c>
      <c r="F6" s="21" t="s">
        <v>46</v>
      </c>
      <c r="G6" s="16" t="s">
        <v>44</v>
      </c>
      <c r="H6" s="21" t="s">
        <v>9</v>
      </c>
      <c r="I6" s="22" t="s">
        <v>10</v>
      </c>
    </row>
    <row r="7" spans="3:10" x14ac:dyDescent="0.25">
      <c r="C7" s="65"/>
      <c r="D7" s="65"/>
      <c r="E7" s="65"/>
      <c r="F7" s="108"/>
      <c r="G7" s="65"/>
      <c r="H7" s="79"/>
      <c r="I7" s="68"/>
    </row>
    <row r="8" spans="3:10" x14ac:dyDescent="0.25">
      <c r="C8" s="65"/>
      <c r="D8" s="65"/>
      <c r="E8" s="65"/>
      <c r="F8" s="108"/>
      <c r="G8" s="65"/>
      <c r="H8" s="79"/>
      <c r="I8" s="68"/>
    </row>
    <row r="9" spans="3:10" x14ac:dyDescent="0.25">
      <c r="C9" s="65"/>
      <c r="D9" s="65"/>
      <c r="E9" s="65"/>
      <c r="F9" s="108"/>
      <c r="G9" s="65"/>
      <c r="H9" s="79"/>
      <c r="I9" s="68"/>
    </row>
    <row r="10" spans="3:10" x14ac:dyDescent="0.25">
      <c r="C10" s="65"/>
      <c r="D10" s="65"/>
      <c r="E10" s="65"/>
      <c r="F10" s="108"/>
      <c r="G10" s="65"/>
      <c r="H10" s="79"/>
      <c r="I10" s="68"/>
    </row>
    <row r="11" spans="3:10" x14ac:dyDescent="0.25">
      <c r="C11" s="65"/>
      <c r="D11" s="65"/>
      <c r="E11" s="65"/>
      <c r="F11" s="108"/>
      <c r="G11" s="65"/>
      <c r="H11" s="79"/>
      <c r="I11" s="68"/>
    </row>
    <row r="12" spans="3:10" x14ac:dyDescent="0.25">
      <c r="C12" s="65"/>
      <c r="D12" s="65"/>
      <c r="E12" s="65"/>
      <c r="F12" s="108"/>
      <c r="G12" s="65"/>
      <c r="H12" s="79"/>
      <c r="I12" s="68"/>
    </row>
    <row r="13" spans="3:10" x14ac:dyDescent="0.25">
      <c r="C13" s="65"/>
      <c r="D13" s="65"/>
      <c r="E13" s="65"/>
      <c r="F13" s="108"/>
      <c r="G13" s="65"/>
      <c r="H13" s="79"/>
      <c r="I13" s="68"/>
    </row>
    <row r="14" spans="3:10" x14ac:dyDescent="0.25">
      <c r="C14" s="65"/>
      <c r="D14" s="65"/>
      <c r="E14" s="65"/>
      <c r="F14" s="108"/>
      <c r="G14" s="65"/>
      <c r="H14" s="79"/>
      <c r="I14" s="68"/>
    </row>
    <row r="15" spans="3:10" x14ac:dyDescent="0.25">
      <c r="C15" s="65"/>
      <c r="D15" s="65"/>
      <c r="E15" s="65"/>
      <c r="F15" s="108"/>
      <c r="G15" s="65"/>
      <c r="H15" s="79"/>
      <c r="I15" s="68"/>
    </row>
    <row r="16" spans="3:10" x14ac:dyDescent="0.25">
      <c r="C16" s="65"/>
      <c r="D16" s="65"/>
      <c r="E16" s="65"/>
      <c r="F16" s="108"/>
      <c r="G16" s="65"/>
      <c r="H16" s="79"/>
      <c r="I16" s="68"/>
    </row>
    <row r="17" spans="3:9" x14ac:dyDescent="0.25">
      <c r="C17" s="65"/>
      <c r="D17" s="65"/>
      <c r="E17" s="65"/>
      <c r="F17" s="108"/>
      <c r="G17" s="65"/>
      <c r="H17" s="79"/>
      <c r="I17" s="68"/>
    </row>
    <row r="18" spans="3:9" x14ac:dyDescent="0.25">
      <c r="C18" s="65"/>
      <c r="D18" s="65"/>
      <c r="E18" s="65"/>
      <c r="F18" s="108"/>
      <c r="G18" s="65"/>
      <c r="H18" s="79"/>
      <c r="I18" s="68"/>
    </row>
    <row r="19" spans="3:9" x14ac:dyDescent="0.25">
      <c r="C19" s="65"/>
      <c r="D19" s="65"/>
      <c r="E19" s="65"/>
      <c r="F19" s="108"/>
      <c r="G19" s="65"/>
      <c r="H19" s="97"/>
      <c r="I19" s="68"/>
    </row>
    <row r="20" spans="3:9" x14ac:dyDescent="0.25">
      <c r="C20" s="67"/>
      <c r="D20" s="67"/>
      <c r="E20" s="67"/>
      <c r="F20" s="124"/>
      <c r="G20" s="67"/>
      <c r="H20" s="80"/>
      <c r="I20" s="69"/>
    </row>
    <row r="23" spans="3:9" ht="15.75" thickBot="1" x14ac:dyDescent="0.3"/>
    <row r="24" spans="3:9" ht="31.5" customHeight="1" thickBot="1" x14ac:dyDescent="0.3">
      <c r="G24" s="62" t="s">
        <v>24</v>
      </c>
      <c r="H24" s="81">
        <f>SUM(H7:H20)</f>
        <v>0</v>
      </c>
    </row>
  </sheetData>
  <sheetProtection algorithmName="SHA-512" hashValue="7/ieM6rfzdMm1J1/ZS903N/mR7JDWFTMve0ZVILUAeIBFEdBC58KUT52ZssnXxSYfiwQ8+0TF4d5yoyxAS1Y/w==" saltValue="7gDdqD+oRib3MhqpUHOUXg==" spinCount="100000" sheet="1" objects="1" scenarios="1"/>
  <mergeCells count="1">
    <mergeCell ref="E2:G3"/>
  </mergeCells>
  <dataValidations count="2">
    <dataValidation type="decimal" allowBlank="1" showInputMessage="1" showErrorMessage="1" sqref="F7:F20" xr:uid="{5B4DC1A5-A2A1-4EF7-B041-29F5A97F4AFC}">
      <formula1>0</formula1>
      <formula2>99999999999</formula2>
    </dataValidation>
    <dataValidation type="decimal" allowBlank="1" showInputMessage="1" showErrorMessage="1" sqref="H7:H20" xr:uid="{F61D3DA6-E041-4828-A531-0A0EBAC70DFF}">
      <formula1>0</formula1>
      <formula2>9999999999</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01C81-E505-4F8F-9E62-7600DDBF4E46}">
  <sheetPr>
    <tabColor rgb="FFFF9933"/>
  </sheetPr>
  <dimension ref="C2:H26"/>
  <sheetViews>
    <sheetView showGridLines="0" zoomScale="90" zoomScaleNormal="90" workbookViewId="0">
      <selection activeCell="F11" sqref="F11"/>
    </sheetView>
  </sheetViews>
  <sheetFormatPr defaultColWidth="8.7109375" defaultRowHeight="15" x14ac:dyDescent="0.25"/>
  <cols>
    <col min="1" max="2" width="8.7109375" style="29"/>
    <col min="3" max="3" width="28.85546875" style="29" customWidth="1"/>
    <col min="4" max="4" width="24" style="29" customWidth="1"/>
    <col min="5" max="5" width="21.7109375" style="29" customWidth="1"/>
    <col min="6" max="6" width="18.85546875" style="29" bestFit="1" customWidth="1"/>
    <col min="7" max="8" width="26.5703125" style="29" customWidth="1"/>
    <col min="9" max="9" width="41.7109375" style="29" customWidth="1"/>
    <col min="10" max="10" width="24.42578125" style="29" bestFit="1" customWidth="1"/>
    <col min="11" max="16384" width="8.7109375" style="29"/>
  </cols>
  <sheetData>
    <row r="2" spans="3:8" ht="15" customHeight="1" x14ac:dyDescent="0.25">
      <c r="D2" s="180" t="s">
        <v>50</v>
      </c>
      <c r="E2" s="180"/>
      <c r="F2" s="180"/>
      <c r="G2" s="137"/>
    </row>
    <row r="3" spans="3:8" ht="15" customHeight="1" x14ac:dyDescent="0.25">
      <c r="D3" s="180"/>
      <c r="E3" s="180"/>
      <c r="F3" s="180"/>
      <c r="G3" s="137"/>
    </row>
    <row r="5" spans="3:8" x14ac:dyDescent="0.25">
      <c r="C5" s="20" t="s">
        <v>4030</v>
      </c>
    </row>
    <row r="6" spans="3:8" x14ac:dyDescent="0.25">
      <c r="C6" s="20" t="s">
        <v>4044</v>
      </c>
    </row>
    <row r="8" spans="3:8" ht="29.1" customHeight="1" x14ac:dyDescent="0.25">
      <c r="C8" s="21" t="s">
        <v>51</v>
      </c>
      <c r="D8" s="21" t="s">
        <v>52</v>
      </c>
      <c r="E8" s="21" t="s">
        <v>53</v>
      </c>
      <c r="F8" s="21" t="s">
        <v>9</v>
      </c>
      <c r="G8" s="23" t="s">
        <v>23</v>
      </c>
      <c r="H8" s="22" t="s">
        <v>10</v>
      </c>
    </row>
    <row r="9" spans="3:8" x14ac:dyDescent="0.25">
      <c r="C9" s="65"/>
      <c r="D9" s="142" t="str">
        <f>IFERROR(_xlfn.XLOOKUP('Hotel Room'!$C9,Hotel_Room_Emissions[Country],Hotel_Room_Emissions[Total kg CO2e per unit]),"")</f>
        <v/>
      </c>
      <c r="E9" s="108"/>
      <c r="F9" s="88" t="str">
        <f>IFERROR(
    IF(
        ISBLANK('Hotel Room'!$G9),
        'Hotel Room'!$E9 * 'Hotel Room'!$D9,
        'Hotel Room'!$G9
    ),
    ""
)</f>
        <v/>
      </c>
      <c r="G9" s="79"/>
      <c r="H9" s="134"/>
    </row>
    <row r="10" spans="3:8" x14ac:dyDescent="0.25">
      <c r="C10" s="65"/>
      <c r="D10" s="142" t="str">
        <f>IFERROR(_xlfn.XLOOKUP('Hotel Room'!$C10,Hotel_Room_Emissions[Country],Hotel_Room_Emissions[Total kg CO2e per unit]),"")</f>
        <v/>
      </c>
      <c r="E10" s="108"/>
      <c r="F10" s="82" t="str">
        <f>IFERROR(
    IF(
        ISBLANK('Hotel Room'!$G10),
        'Hotel Room'!$E10 * 'Hotel Room'!$D10,
        'Hotel Room'!$G10
    ),
    ""
)</f>
        <v/>
      </c>
      <c r="G10" s="79"/>
      <c r="H10" s="134"/>
    </row>
    <row r="11" spans="3:8" x14ac:dyDescent="0.25">
      <c r="C11" s="65"/>
      <c r="D11" s="142" t="str">
        <f>IFERROR(_xlfn.XLOOKUP('Hotel Room'!$C11,Hotel_Room_Emissions[Country],Hotel_Room_Emissions[Total kg CO2e per unit]),"")</f>
        <v/>
      </c>
      <c r="E11" s="108"/>
      <c r="F11" s="88" t="str">
        <f>IFERROR(
    IF(
        ISBLANK('Hotel Room'!$G11),
        'Hotel Room'!$E11 * 'Hotel Room'!$D11,
        'Hotel Room'!$G11
    ),
    ""
)</f>
        <v/>
      </c>
      <c r="G11" s="79"/>
      <c r="H11" s="134"/>
    </row>
    <row r="12" spans="3:8" x14ac:dyDescent="0.25">
      <c r="C12" s="65"/>
      <c r="D12" s="142" t="str">
        <f>IFERROR(_xlfn.XLOOKUP('Hotel Room'!$C12,Hotel_Room_Emissions[Country],Hotel_Room_Emissions[Total kg CO2e per unit]),"")</f>
        <v/>
      </c>
      <c r="E12" s="108"/>
      <c r="F12" s="82" t="str">
        <f>IFERROR(
    IF(
        ISBLANK('Hotel Room'!$G12),
        'Hotel Room'!$E12 * 'Hotel Room'!$D12,
        'Hotel Room'!$G12
    ),
    ""
)</f>
        <v/>
      </c>
      <c r="G12" s="79"/>
      <c r="H12" s="134"/>
    </row>
    <row r="13" spans="3:8" x14ac:dyDescent="0.25">
      <c r="C13" s="65"/>
      <c r="D13" s="142" t="str">
        <f>IFERROR(_xlfn.XLOOKUP('Hotel Room'!$C13,Hotel_Room_Emissions[Country],Hotel_Room_Emissions[Total kg CO2e per unit]),"")</f>
        <v/>
      </c>
      <c r="E13" s="108"/>
      <c r="F13" s="88" t="str">
        <f>IFERROR(
    IF(
        ISBLANK('Hotel Room'!$G13),
        'Hotel Room'!$E13 * 'Hotel Room'!$D13,
        'Hotel Room'!$G13
    ),
    ""
)</f>
        <v/>
      </c>
      <c r="G13" s="79"/>
      <c r="H13" s="134"/>
    </row>
    <row r="14" spans="3:8" x14ac:dyDescent="0.25">
      <c r="C14" s="65"/>
      <c r="D14" s="142" t="str">
        <f>IFERROR(_xlfn.XLOOKUP('Hotel Room'!$C14,Hotel_Room_Emissions[Country],Hotel_Room_Emissions[Total kg CO2e per unit]),"")</f>
        <v/>
      </c>
      <c r="E14" s="108"/>
      <c r="F14" s="82" t="str">
        <f>IFERROR(
    IF(
        ISBLANK('Hotel Room'!$G14),
        'Hotel Room'!$E14 * 'Hotel Room'!$D14,
        'Hotel Room'!$G14
    ),
    ""
)</f>
        <v/>
      </c>
      <c r="G14" s="79"/>
      <c r="H14" s="134"/>
    </row>
    <row r="15" spans="3:8" x14ac:dyDescent="0.25">
      <c r="C15" s="65"/>
      <c r="D15" s="142" t="str">
        <f>IFERROR(_xlfn.XLOOKUP('Hotel Room'!$C15,Hotel_Room_Emissions[Country],Hotel_Room_Emissions[Total kg CO2e per unit]),"")</f>
        <v/>
      </c>
      <c r="E15" s="108"/>
      <c r="F15" s="88" t="str">
        <f>IFERROR(
    IF(
        ISBLANK('Hotel Room'!$G15),
        'Hotel Room'!$E15 * 'Hotel Room'!$D15,
        'Hotel Room'!$G15
    ),
    ""
)</f>
        <v/>
      </c>
      <c r="G15" s="79"/>
      <c r="H15" s="134"/>
    </row>
    <row r="16" spans="3:8" x14ac:dyDescent="0.25">
      <c r="C16" s="65"/>
      <c r="D16" s="142" t="str">
        <f>IFERROR(_xlfn.XLOOKUP('Hotel Room'!$C16,Hotel_Room_Emissions[Country],Hotel_Room_Emissions[Total kg CO2e per unit]),"")</f>
        <v/>
      </c>
      <c r="E16" s="108"/>
      <c r="F16" s="82" t="str">
        <f>IFERROR(
    IF(
        ISBLANK('Hotel Room'!$G16),
        'Hotel Room'!$E16 * 'Hotel Room'!$D16,
        'Hotel Room'!$G16
    ),
    ""
)</f>
        <v/>
      </c>
      <c r="G16" s="79"/>
      <c r="H16" s="134"/>
    </row>
    <row r="17" spans="3:8" x14ac:dyDescent="0.25">
      <c r="C17" s="65"/>
      <c r="D17" s="142" t="str">
        <f>IFERROR(_xlfn.XLOOKUP('Hotel Room'!$C17,Hotel_Room_Emissions[Country],Hotel_Room_Emissions[Total kg CO2e per unit]),"")</f>
        <v/>
      </c>
      <c r="E17" s="108"/>
      <c r="F17" s="88" t="str">
        <f>IFERROR(
    IF(
        ISBLANK('Hotel Room'!$G17),
        'Hotel Room'!$E17 * 'Hotel Room'!$D17,
        'Hotel Room'!$G17
    ),
    ""
)</f>
        <v/>
      </c>
      <c r="G17" s="79"/>
      <c r="H17" s="134"/>
    </row>
    <row r="18" spans="3:8" x14ac:dyDescent="0.25">
      <c r="C18" s="65"/>
      <c r="D18" s="142" t="str">
        <f>IFERROR(_xlfn.XLOOKUP('Hotel Room'!$C18,Hotel_Room_Emissions[Country],Hotel_Room_Emissions[Total kg CO2e per unit]),"")</f>
        <v/>
      </c>
      <c r="E18" s="108"/>
      <c r="F18" s="82" t="str">
        <f>IFERROR(
    IF(
        ISBLANK('Hotel Room'!$G18),
        'Hotel Room'!$E18 * 'Hotel Room'!$D18,
        'Hotel Room'!$G18
    ),
    ""
)</f>
        <v/>
      </c>
      <c r="G18" s="79"/>
      <c r="H18" s="134"/>
    </row>
    <row r="19" spans="3:8" x14ac:dyDescent="0.25">
      <c r="C19" s="65"/>
      <c r="D19" s="142" t="str">
        <f>IFERROR(_xlfn.XLOOKUP('Hotel Room'!$C19,Hotel_Room_Emissions[Country],Hotel_Room_Emissions[Total kg CO2e per unit]),"")</f>
        <v/>
      </c>
      <c r="E19" s="108"/>
      <c r="F19" s="88" t="str">
        <f>IFERROR(
    IF(
        ISBLANK('Hotel Room'!$G19),
        'Hotel Room'!$E19 * 'Hotel Room'!$D19,
        'Hotel Room'!$G19
    ),
    ""
)</f>
        <v/>
      </c>
      <c r="G19" s="97"/>
      <c r="H19" s="134"/>
    </row>
    <row r="20" spans="3:8" x14ac:dyDescent="0.25">
      <c r="C20" s="65"/>
      <c r="D20" s="142" t="str">
        <f>IFERROR(_xlfn.XLOOKUP('Hotel Room'!$C20,Hotel_Room_Emissions[Country],Hotel_Room_Emissions[Total kg CO2e per unit]),"")</f>
        <v/>
      </c>
      <c r="E20" s="108"/>
      <c r="F20" s="82" t="str">
        <f>IFERROR(
    IF(
        ISBLANK('Hotel Room'!$G20),
        'Hotel Room'!$E20 * 'Hotel Room'!$D20,
        'Hotel Room'!$G20
    ),
    ""
)</f>
        <v/>
      </c>
      <c r="G20" s="79"/>
      <c r="H20" s="134"/>
    </row>
    <row r="21" spans="3:8" x14ac:dyDescent="0.25">
      <c r="C21" s="67"/>
      <c r="D21" s="143" t="str">
        <f>IFERROR(_xlfn.XLOOKUP('Hotel Room'!$C21,Hotel_Room_Emissions[Country],Hotel_Room_Emissions[Total kg CO2e per unit]),"")</f>
        <v/>
      </c>
      <c r="E21" s="124"/>
      <c r="F21" s="144" t="str">
        <f>IFERROR(
    IF(
        ISBLANK('Hotel Room'!$G21),
        'Hotel Room'!$E21 * 'Hotel Room'!$D21,
        'Hotel Room'!$G21
    ),
    ""
)</f>
        <v/>
      </c>
      <c r="G21" s="80"/>
      <c r="H21" s="135"/>
    </row>
    <row r="25" spans="3:8" ht="15.75" thickBot="1" x14ac:dyDescent="0.3"/>
    <row r="26" spans="3:8" ht="31.5" customHeight="1" thickBot="1" x14ac:dyDescent="0.3">
      <c r="E26" s="62" t="s">
        <v>30</v>
      </c>
      <c r="F26" s="81">
        <f>SUM('Hotel Room'!$F$9:$F$21)</f>
        <v>0</v>
      </c>
    </row>
  </sheetData>
  <sheetProtection algorithmName="SHA-512" hashValue="f/HkZ2ySYiMcy3K29VOl4zo4v/5tm8aNtLwZMJZspoY7y3vxuwWQf35oTkiH0+bjOJUL3KRhoYGOhSLdIK1yUw==" saltValue="R5KP+dC8xOidnq+dRrKiTQ==" spinCount="100000" sheet="1" objects="1" scenarios="1"/>
  <mergeCells count="1">
    <mergeCell ref="D2:F3"/>
  </mergeCells>
  <dataValidations count="2">
    <dataValidation type="decimal" allowBlank="1" showInputMessage="1" showErrorMessage="1" sqref="E9:E21 G9:G21" xr:uid="{0FC4D14E-30FB-405C-9861-034CBE340B37}">
      <formula1>0</formula1>
      <formula2>9999999999999</formula2>
    </dataValidation>
    <dataValidation type="list" allowBlank="1" showInputMessage="1" showErrorMessage="1" sqref="C9:C21" xr:uid="{E4308947-5EF3-42AD-98CA-AF897102D083}">
      <formula1>INDIRECT("Hotel_Room_Emissions[Country]")</formula1>
    </dataValidation>
  </dataValidations>
  <pageMargins left="0.7" right="0.7" top="0.75" bottom="0.75" header="0.3" footer="0.3"/>
  <pageSetup paperSize="9" orientation="portrait" horizontalDpi="4294967295" verticalDpi="4294967295" r:id="rId1"/>
  <ignoredErrors>
    <ignoredError sqref="D9 D10:D21" calculatedColumn="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B1ED5-4B06-42F3-9B19-E3626E1BF5B3}">
  <sheetPr codeName="Sheet6">
    <tabColor rgb="FFFF9933"/>
  </sheetPr>
  <dimension ref="C2:P63"/>
  <sheetViews>
    <sheetView showGridLines="0" zoomScale="90" zoomScaleNormal="90" workbookViewId="0">
      <selection activeCell="E13" sqref="E13"/>
    </sheetView>
  </sheetViews>
  <sheetFormatPr defaultColWidth="8.7109375" defaultRowHeight="15" x14ac:dyDescent="0.25"/>
  <cols>
    <col min="1" max="2" width="8.7109375" style="29"/>
    <col min="3" max="4" width="26.5703125" style="29" customWidth="1"/>
    <col min="5" max="7" width="21.7109375" style="29" customWidth="1"/>
    <col min="8" max="8" width="26.5703125" style="29" customWidth="1"/>
    <col min="9" max="9" width="26.7109375" style="29" bestFit="1" customWidth="1"/>
    <col min="10" max="10" width="41.7109375" style="29" customWidth="1"/>
    <col min="11" max="11" width="10" style="29" customWidth="1"/>
    <col min="12" max="12" width="8.7109375" style="29"/>
    <col min="13" max="13" width="21.85546875" style="29" customWidth="1"/>
    <col min="14" max="16384" width="8.7109375" style="29"/>
  </cols>
  <sheetData>
    <row r="2" spans="3:15" ht="15" customHeight="1" x14ac:dyDescent="0.25">
      <c r="E2" s="180" t="s">
        <v>54</v>
      </c>
      <c r="F2" s="180"/>
      <c r="G2" s="180"/>
    </row>
    <row r="3" spans="3:15" ht="15" customHeight="1" x14ac:dyDescent="0.25">
      <c r="E3" s="180"/>
      <c r="F3" s="180"/>
      <c r="G3" s="180"/>
    </row>
    <row r="4" spans="3:15" x14ac:dyDescent="0.25">
      <c r="C4" s="28"/>
    </row>
    <row r="5" spans="3:15" x14ac:dyDescent="0.25">
      <c r="C5" s="28" t="s">
        <v>4031</v>
      </c>
    </row>
    <row r="6" spans="3:15" x14ac:dyDescent="0.25">
      <c r="C6" s="28" t="s">
        <v>4032</v>
      </c>
    </row>
    <row r="8" spans="3:15" ht="27.75" customHeight="1" x14ac:dyDescent="0.25">
      <c r="C8" s="21" t="s">
        <v>55</v>
      </c>
      <c r="D8" s="21" t="s">
        <v>56</v>
      </c>
      <c r="E8" s="21" t="s">
        <v>52</v>
      </c>
      <c r="F8" s="21" t="s">
        <v>53</v>
      </c>
      <c r="G8" s="21" t="s">
        <v>9</v>
      </c>
      <c r="H8" s="23" t="s">
        <v>23</v>
      </c>
      <c r="I8" s="22" t="s">
        <v>10</v>
      </c>
      <c r="O8" s="32"/>
    </row>
    <row r="9" spans="3:15" x14ac:dyDescent="0.25">
      <c r="C9" s="65"/>
      <c r="D9" s="65"/>
      <c r="E9" s="155" t="str">
        <f>IFERROR(IF(C9="Antarctic",_xlfn.XLOOKUP('Polar Station'!$D9,Antarctic_Stations_Emissions[Station],Antarctic_Stations_Emissions[CO2 (kg) / person / day]),
IF(C9="Arctic","No data yet","")),"")</f>
        <v/>
      </c>
      <c r="F9" s="108"/>
      <c r="G9" s="88" t="str">
        <f>IFERROR(
    IF(
        ISBLANK('Polar Station'!$H9),
        'Polar Station'!$F9 * 'Polar Station'!$E9,
        'Polar Station'!$H9
    ),
    ""
)</f>
        <v/>
      </c>
      <c r="H9" s="79"/>
      <c r="I9" s="68"/>
      <c r="M9" s="33"/>
    </row>
    <row r="10" spans="3:15" x14ac:dyDescent="0.25">
      <c r="C10" s="65"/>
      <c r="D10" s="65"/>
      <c r="E10" s="155" t="str">
        <f>IFERROR(IF(C10="Antarctic",_xlfn.XLOOKUP('Polar Station'!$D10,Antarctic_Stations_Emissions[Station],Antarctic_Stations_Emissions[CO2 (kg) / person / day]),
IF(C10="Arctic","No data yet","")),"")</f>
        <v/>
      </c>
      <c r="F10" s="108"/>
      <c r="G10" s="82" t="str">
        <f>IFERROR(
    IF(
        ISBLANK('Polar Station'!$H10),
        'Polar Station'!$F10 * 'Polar Station'!$E10,
        'Polar Station'!$H10
    ),
    ""
)</f>
        <v/>
      </c>
      <c r="H10" s="79"/>
      <c r="I10" s="68"/>
      <c r="M10" s="33"/>
    </row>
    <row r="11" spans="3:15" x14ac:dyDescent="0.25">
      <c r="C11" s="65"/>
      <c r="D11" s="65"/>
      <c r="E11" s="155" t="str">
        <f>IFERROR(IF(C11="Antarctic",_xlfn.XLOOKUP('Polar Station'!$D11,Antarctic_Stations_Emissions[Station],Antarctic_Stations_Emissions[CO2 (kg) / person / day]),
IF(C11="Arctic","No data yet","")),"")</f>
        <v/>
      </c>
      <c r="F11" s="108"/>
      <c r="G11" s="88" t="str">
        <f>IFERROR(
    IF(
        ISBLANK('Polar Station'!$H11),
        'Polar Station'!$F11 * 'Polar Station'!$E11,
        'Polar Station'!$H11
    ),
    ""
)</f>
        <v/>
      </c>
      <c r="H11" s="79"/>
      <c r="I11" s="68"/>
      <c r="M11" s="33"/>
    </row>
    <row r="12" spans="3:15" x14ac:dyDescent="0.25">
      <c r="C12" s="65"/>
      <c r="D12" s="65"/>
      <c r="E12" s="155" t="str">
        <f>IFERROR(IF(C12="Antarctic",_xlfn.XLOOKUP('Polar Station'!$D12,Antarctic_Stations_Emissions[Station],Antarctic_Stations_Emissions[CO2 (kg) / person / day]),
IF(C12="Arctic","No data yet","")),"")</f>
        <v/>
      </c>
      <c r="F12" s="108"/>
      <c r="G12" s="82" t="str">
        <f>IFERROR(
    IF(
        ISBLANK('Polar Station'!$H12),
        'Polar Station'!$F12 * 'Polar Station'!$E12,
        'Polar Station'!$H12
    ),
    ""
)</f>
        <v/>
      </c>
      <c r="H12" s="79"/>
      <c r="I12" s="68"/>
      <c r="M12" s="33"/>
    </row>
    <row r="13" spans="3:15" x14ac:dyDescent="0.25">
      <c r="C13" s="65"/>
      <c r="D13" s="65"/>
      <c r="E13" s="155" t="str">
        <f>IFERROR(IF(C13="Antarctic",_xlfn.XLOOKUP('Polar Station'!$D13,Antarctic_Stations_Emissions[Station],Antarctic_Stations_Emissions[CO2 (kg) / person / day]),
IF(C13="Arctic","No data yet","")),"")</f>
        <v/>
      </c>
      <c r="F13" s="108"/>
      <c r="G13" s="88" t="str">
        <f>IFERROR(
    IF(
        ISBLANK('Polar Station'!$H13),
        'Polar Station'!$F13 * 'Polar Station'!$E13,
        'Polar Station'!$H13
    ),
    ""
)</f>
        <v/>
      </c>
      <c r="H13" s="79"/>
      <c r="I13" s="68"/>
      <c r="M13" s="33"/>
    </row>
    <row r="14" spans="3:15" x14ac:dyDescent="0.25">
      <c r="C14" s="65"/>
      <c r="D14" s="65"/>
      <c r="E14" s="155" t="str">
        <f>IFERROR(IF(C14="Antarctic",_xlfn.XLOOKUP('Polar Station'!$D14,Antarctic_Stations_Emissions[Station],Antarctic_Stations_Emissions[CO2 (kg) / person / day]),
IF(C14="Arctic","No data yet","")),"")</f>
        <v/>
      </c>
      <c r="F14" s="108"/>
      <c r="G14" s="82" t="str">
        <f>IFERROR(
    IF(
        ISBLANK('Polar Station'!$H14),
        'Polar Station'!$F14 * 'Polar Station'!$E14,
        'Polar Station'!$H14
    ),
    ""
)</f>
        <v/>
      </c>
      <c r="H14" s="79"/>
      <c r="I14" s="68"/>
      <c r="M14" s="33"/>
    </row>
    <row r="15" spans="3:15" x14ac:dyDescent="0.25">
      <c r="C15" s="65"/>
      <c r="D15" s="65"/>
      <c r="E15" s="155" t="str">
        <f>IFERROR(IF(C15="Antarctic",_xlfn.XLOOKUP('Polar Station'!$D15,Antarctic_Stations_Emissions[Station],Antarctic_Stations_Emissions[CO2 (kg) / person / day]),
IF(C15="Arctic","No data yet","")),"")</f>
        <v/>
      </c>
      <c r="F15" s="108"/>
      <c r="G15" s="88" t="str">
        <f>IFERROR(
    IF(
        ISBLANK('Polar Station'!$H15),
        'Polar Station'!$F15 * 'Polar Station'!$E15,
        'Polar Station'!$H15
    ),
    ""
)</f>
        <v/>
      </c>
      <c r="H15" s="97"/>
      <c r="I15" s="68"/>
      <c r="M15" s="33"/>
    </row>
    <row r="16" spans="3:15" x14ac:dyDescent="0.25">
      <c r="C16" s="65"/>
      <c r="D16" s="65"/>
      <c r="E16" s="155" t="str">
        <f>IFERROR(IF(C16="Antarctic",_xlfn.XLOOKUP('Polar Station'!$D16,Antarctic_Stations_Emissions[Station],Antarctic_Stations_Emissions[CO2 (kg) / person / day]),
IF(C16="Arctic","No data yet","")),"")</f>
        <v/>
      </c>
      <c r="F16" s="108"/>
      <c r="G16" s="82" t="str">
        <f>IFERROR(
    IF(
        ISBLANK('Polar Station'!$H16),
        'Polar Station'!$F16 * 'Polar Station'!$E16,
        'Polar Station'!$H16
    ),
    ""
)</f>
        <v/>
      </c>
      <c r="H16" s="79"/>
      <c r="I16" s="68"/>
      <c r="M16" s="33"/>
    </row>
    <row r="17" spans="3:15" x14ac:dyDescent="0.25">
      <c r="C17" s="65"/>
      <c r="D17" s="65"/>
      <c r="E17" s="155" t="str">
        <f>IFERROR(IF(C17="Antarctic",_xlfn.XLOOKUP('Polar Station'!$D17,Antarctic_Stations_Emissions[Station],Antarctic_Stations_Emissions[CO2 (kg) / person / day]),
IF(C17="Arctic","No data yet","")),"")</f>
        <v/>
      </c>
      <c r="F17" s="108"/>
      <c r="G17" s="88" t="str">
        <f>IFERROR(
    IF(
        ISBLANK('Polar Station'!$H17),
        'Polar Station'!$F17 * 'Polar Station'!$E17,
        'Polar Station'!$H17
    ),
    ""
)</f>
        <v/>
      </c>
      <c r="H17" s="79"/>
      <c r="I17" s="68"/>
      <c r="M17" s="33"/>
    </row>
    <row r="18" spans="3:15" x14ac:dyDescent="0.25">
      <c r="C18" s="65"/>
      <c r="D18" s="65"/>
      <c r="E18" s="155" t="str">
        <f>IFERROR(IF(C18="Antarctic",_xlfn.XLOOKUP('Polar Station'!$D18,Antarctic_Stations_Emissions[Station],Antarctic_Stations_Emissions[CO2 (kg) / person / day]),
IF(C18="Arctic","No data yet","")),"")</f>
        <v/>
      </c>
      <c r="F18" s="108"/>
      <c r="G18" s="82" t="str">
        <f>IFERROR(
    IF(
        ISBLANK('Polar Station'!$H18),
        'Polar Station'!$F18 * 'Polar Station'!$E18,
        'Polar Station'!$H18
    ),
    ""
)</f>
        <v/>
      </c>
      <c r="H18" s="79"/>
      <c r="I18" s="68"/>
      <c r="M18" s="33"/>
    </row>
    <row r="19" spans="3:15" x14ac:dyDescent="0.25">
      <c r="C19" s="65"/>
      <c r="D19" s="65"/>
      <c r="E19" s="155" t="str">
        <f>IFERROR(IF(C19="Antarctic",_xlfn.XLOOKUP('Polar Station'!$D19,Antarctic_Stations_Emissions[Station],Antarctic_Stations_Emissions[CO2 (kg) / person / day]),
IF(C19="Arctic","No data yet","")),"")</f>
        <v/>
      </c>
      <c r="F19" s="108"/>
      <c r="G19" s="88" t="str">
        <f>IFERROR(
    IF(
        ISBLANK('Polar Station'!$H19),
        'Polar Station'!$F19 * 'Polar Station'!$E19,
        'Polar Station'!$H19
    ),
    ""
)</f>
        <v/>
      </c>
      <c r="H19" s="79"/>
      <c r="I19" s="68"/>
      <c r="M19" s="33"/>
    </row>
    <row r="20" spans="3:15" x14ac:dyDescent="0.25">
      <c r="C20" s="65"/>
      <c r="D20" s="65"/>
      <c r="E20" s="155" t="str">
        <f>IFERROR(IF(C20="Antarctic",_xlfn.XLOOKUP('Polar Station'!$D20,Antarctic_Stations_Emissions[Station],Antarctic_Stations_Emissions[CO2 (kg) / person / day]),
IF(C20="Arctic","No data yet","")),"")</f>
        <v/>
      </c>
      <c r="F20" s="108"/>
      <c r="G20" s="82" t="str">
        <f>IFERROR(
    IF(
        ISBLANK('Polar Station'!$H20),
        'Polar Station'!$F20 * 'Polar Station'!$E20,
        'Polar Station'!$H20
    ),
    ""
)</f>
        <v/>
      </c>
      <c r="H20" s="79"/>
      <c r="I20" s="68"/>
      <c r="M20" s="33"/>
    </row>
    <row r="21" spans="3:15" x14ac:dyDescent="0.25">
      <c r="C21" s="67"/>
      <c r="D21" s="67"/>
      <c r="E21" s="156" t="str">
        <f>IFERROR(IF(C21="Antarctic",_xlfn.XLOOKUP('Polar Station'!$D21,Antarctic_Stations_Emissions[Station],Antarctic_Stations_Emissions[CO2 (kg) / person / day]),
IF(C21="Arctic","No data yet","")),"")</f>
        <v/>
      </c>
      <c r="F21" s="124"/>
      <c r="G21" s="144" t="str">
        <f>IFERROR(
    IF(
        ISBLANK('Polar Station'!$H21),
        'Polar Station'!$F21 * 'Polar Station'!$E21,
        'Polar Station'!$H21
    ),
    ""
)</f>
        <v/>
      </c>
      <c r="H21" s="80"/>
      <c r="I21" s="69"/>
      <c r="M21" s="33"/>
    </row>
    <row r="23" spans="3:15" x14ac:dyDescent="0.25">
      <c r="O23" s="32"/>
    </row>
    <row r="25" spans="3:15" ht="15.75" thickBot="1" x14ac:dyDescent="0.3">
      <c r="O25" s="32"/>
    </row>
    <row r="26" spans="3:15" ht="31.5" customHeight="1" thickBot="1" x14ac:dyDescent="0.3">
      <c r="F26" s="62" t="s">
        <v>30</v>
      </c>
      <c r="G26" s="81">
        <f>SUM('Polar Station'!$G$9:$G$21)</f>
        <v>0</v>
      </c>
    </row>
    <row r="33" spans="16:16" x14ac:dyDescent="0.25">
      <c r="P33" s="32"/>
    </row>
    <row r="39" spans="16:16" x14ac:dyDescent="0.25">
      <c r="P39" s="32"/>
    </row>
    <row r="42" spans="16:16" x14ac:dyDescent="0.25">
      <c r="P42" s="32"/>
    </row>
    <row r="63" spans="13:13" x14ac:dyDescent="0.25">
      <c r="M63" s="32"/>
    </row>
  </sheetData>
  <sheetProtection algorithmName="SHA-512" hashValue="Ali8XXryoSByd47zihFtcaybIakQR2vKZGodbr9pWiQlAvSm9+2UBI+DZ+zehYOHa+jm2uM06usB0h8OVFITZw==" saltValue="Tu4AOOvo+TBNAj6CJ5mYLg==" spinCount="100000" sheet="1" objects="1" scenarios="1"/>
  <mergeCells count="1">
    <mergeCell ref="E2:G3"/>
  </mergeCells>
  <phoneticPr fontId="11" type="noConversion"/>
  <dataValidations count="3">
    <dataValidation type="list" allowBlank="1" showInputMessage="1" showErrorMessage="1" sqref="D9:D21" xr:uid="{A1825125-A5EC-4F62-8779-2C28D03BEF4B}">
      <formula1>INDIRECT(C9)</formula1>
    </dataValidation>
    <dataValidation type="decimal" allowBlank="1" showInputMessage="1" showErrorMessage="1" sqref="F9:F21 H9:H21" xr:uid="{54A96703-8954-4324-8ADD-C67D44B42FAD}">
      <formula1>0</formula1>
      <formula2>9999999999</formula2>
    </dataValidation>
    <dataValidation type="list" allowBlank="1" showInputMessage="1" showErrorMessage="1" sqref="C9:C21" xr:uid="{97DBE381-346A-4D03-97B3-DB074F482B9C}">
      <formula1>INDIRECT("Accomodation[Polar Station]")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C27C0-E8D9-4CEF-AFE2-D521AAA609B2}">
  <sheetPr>
    <tabColor rgb="FFFF9933"/>
  </sheetPr>
  <dimension ref="C2:G24"/>
  <sheetViews>
    <sheetView showGridLines="0" zoomScale="90" zoomScaleNormal="90" workbookViewId="0">
      <selection activeCell="E13" sqref="E13"/>
    </sheetView>
  </sheetViews>
  <sheetFormatPr defaultColWidth="8.7109375" defaultRowHeight="15" x14ac:dyDescent="0.25"/>
  <cols>
    <col min="1" max="2" width="8.7109375" style="10"/>
    <col min="3" max="4" width="28.7109375" style="10" customWidth="1"/>
    <col min="5" max="6" width="26.5703125" style="10" customWidth="1"/>
    <col min="7" max="7" width="41.7109375" style="10" customWidth="1"/>
    <col min="8" max="16384" width="8.7109375" style="10"/>
  </cols>
  <sheetData>
    <row r="2" spans="3:7" ht="15" customHeight="1" x14ac:dyDescent="0.25">
      <c r="C2" s="180" t="s">
        <v>57</v>
      </c>
      <c r="D2" s="180"/>
      <c r="E2" s="180"/>
      <c r="F2" s="180"/>
      <c r="G2" s="137"/>
    </row>
    <row r="3" spans="3:7" ht="15" customHeight="1" x14ac:dyDescent="0.25">
      <c r="C3" s="180"/>
      <c r="D3" s="180"/>
      <c r="E3" s="180"/>
      <c r="F3" s="180"/>
      <c r="G3" s="137"/>
    </row>
    <row r="4" spans="3:7" ht="15" customHeight="1" x14ac:dyDescent="0.25">
      <c r="C4" s="137"/>
      <c r="D4" s="137"/>
      <c r="E4" s="137"/>
      <c r="F4" s="137"/>
      <c r="G4" s="137"/>
    </row>
    <row r="6" spans="3:7" ht="27.75" customHeight="1" x14ac:dyDescent="0.25">
      <c r="C6" s="35" t="s">
        <v>58</v>
      </c>
      <c r="D6" s="21" t="s">
        <v>44</v>
      </c>
      <c r="E6" s="21" t="s">
        <v>9</v>
      </c>
      <c r="F6" s="22" t="s">
        <v>10</v>
      </c>
    </row>
    <row r="7" spans="3:7" x14ac:dyDescent="0.25">
      <c r="C7" s="65"/>
      <c r="D7" s="65"/>
      <c r="E7" s="79"/>
      <c r="F7" s="68"/>
    </row>
    <row r="8" spans="3:7" x14ac:dyDescent="0.25">
      <c r="C8" s="65"/>
      <c r="D8" s="65"/>
      <c r="E8" s="79"/>
      <c r="F8" s="68"/>
    </row>
    <row r="9" spans="3:7" x14ac:dyDescent="0.25">
      <c r="C9" s="65"/>
      <c r="D9" s="65"/>
      <c r="E9" s="79"/>
      <c r="F9" s="68"/>
    </row>
    <row r="10" spans="3:7" x14ac:dyDescent="0.25">
      <c r="C10" s="65"/>
      <c r="D10" s="65"/>
      <c r="E10" s="79"/>
      <c r="F10" s="68"/>
    </row>
    <row r="11" spans="3:7" x14ac:dyDescent="0.25">
      <c r="C11" s="65"/>
      <c r="D11" s="65"/>
      <c r="E11" s="79"/>
      <c r="F11" s="68"/>
    </row>
    <row r="12" spans="3:7" x14ac:dyDescent="0.25">
      <c r="C12" s="65"/>
      <c r="D12" s="65"/>
      <c r="E12" s="79"/>
      <c r="F12" s="68"/>
    </row>
    <row r="13" spans="3:7" x14ac:dyDescent="0.25">
      <c r="C13" s="65"/>
      <c r="D13" s="65"/>
      <c r="E13" s="79"/>
      <c r="F13" s="68"/>
    </row>
    <row r="14" spans="3:7" x14ac:dyDescent="0.25">
      <c r="C14" s="65"/>
      <c r="D14" s="65"/>
      <c r="E14" s="97"/>
      <c r="F14" s="68"/>
    </row>
    <row r="15" spans="3:7" x14ac:dyDescent="0.25">
      <c r="C15" s="65"/>
      <c r="D15" s="65"/>
      <c r="E15" s="79"/>
      <c r="F15" s="68"/>
    </row>
    <row r="16" spans="3:7" x14ac:dyDescent="0.25">
      <c r="C16" s="65"/>
      <c r="D16" s="65"/>
      <c r="E16" s="79"/>
      <c r="F16" s="68"/>
    </row>
    <row r="17" spans="3:6" x14ac:dyDescent="0.25">
      <c r="C17" s="65"/>
      <c r="D17" s="65"/>
      <c r="E17" s="79"/>
      <c r="F17" s="68"/>
    </row>
    <row r="18" spans="3:6" x14ac:dyDescent="0.25">
      <c r="C18" s="65"/>
      <c r="D18" s="65"/>
      <c r="E18" s="79"/>
      <c r="F18" s="68"/>
    </row>
    <row r="19" spans="3:6" x14ac:dyDescent="0.25">
      <c r="C19" s="65"/>
      <c r="D19" s="65"/>
      <c r="E19" s="79"/>
      <c r="F19" s="68"/>
    </row>
    <row r="20" spans="3:6" x14ac:dyDescent="0.25">
      <c r="C20" s="67"/>
      <c r="D20" s="67"/>
      <c r="E20" s="80"/>
      <c r="F20" s="69"/>
    </row>
    <row r="23" spans="3:6" ht="15.75" thickBot="1" x14ac:dyDescent="0.3"/>
    <row r="24" spans="3:6" ht="31.5" customHeight="1" thickBot="1" x14ac:dyDescent="0.3">
      <c r="D24" s="62" t="s">
        <v>24</v>
      </c>
      <c r="E24" s="81">
        <f>SUM(E7:E20)</f>
        <v>0</v>
      </c>
    </row>
  </sheetData>
  <sheetProtection algorithmName="SHA-512" hashValue="ZJAN02fiBHWQB2o4LAk+P4hvG92wnHoN0Vweqd8AfQlo0n3NitHfOEhfiDggx4rezo5HklusR6iIV7Lo6gkSag==" saltValue="WPEoZXGAcKdwWhPlhiN0Xw==" spinCount="100000" sheet="1" objects="1" scenarios="1"/>
  <mergeCells count="1">
    <mergeCell ref="C2:F3"/>
  </mergeCells>
  <dataValidations count="1">
    <dataValidation type="decimal" allowBlank="1" showInputMessage="1" showErrorMessage="1" sqref="E7:E20" xr:uid="{E99FE77E-8695-4FFC-8710-6778C1C22306}">
      <formula1>0</formula1>
      <formula2>9999999999</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FCE1B-F4E7-4CF6-BB13-8283B930D302}">
  <sheetPr codeName="Sheet4">
    <tabColor rgb="FFCCFF99"/>
  </sheetPr>
  <dimension ref="C1:H25"/>
  <sheetViews>
    <sheetView showGridLines="0" zoomScale="90" zoomScaleNormal="90" workbookViewId="0">
      <selection activeCell="F13" sqref="F13"/>
    </sheetView>
  </sheetViews>
  <sheetFormatPr defaultColWidth="8.7109375" defaultRowHeight="15" x14ac:dyDescent="0.25"/>
  <cols>
    <col min="1" max="1" width="8.7109375" style="10"/>
    <col min="2" max="2" width="8.140625" style="10" bestFit="1" customWidth="1"/>
    <col min="3" max="3" width="21.7109375" style="10" customWidth="1"/>
    <col min="4" max="4" width="26.140625" style="10" customWidth="1"/>
    <col min="5" max="5" width="31.7109375" style="10" customWidth="1"/>
    <col min="6" max="6" width="26.7109375" style="10" customWidth="1"/>
    <col min="7" max="7" width="13.28515625" style="10" customWidth="1"/>
    <col min="8" max="8" width="26.7109375" style="10" bestFit="1" customWidth="1"/>
    <col min="9" max="9" width="41.85546875" style="10" customWidth="1"/>
    <col min="10" max="10" width="18" style="10" customWidth="1"/>
    <col min="11" max="16384" width="8.7109375" style="10"/>
  </cols>
  <sheetData>
    <row r="1" spans="3:8" ht="15" customHeight="1" x14ac:dyDescent="0.25">
      <c r="D1" s="177" t="s">
        <v>59</v>
      </c>
      <c r="E1" s="177"/>
      <c r="F1" s="177"/>
    </row>
    <row r="2" spans="3:8" x14ac:dyDescent="0.25">
      <c r="D2" s="177"/>
      <c r="E2" s="177"/>
      <c r="F2" s="177"/>
    </row>
    <row r="3" spans="3:8" x14ac:dyDescent="0.25">
      <c r="D3" s="177"/>
      <c r="E3" s="177"/>
      <c r="F3" s="177"/>
    </row>
    <row r="5" spans="3:8" x14ac:dyDescent="0.25">
      <c r="C5" s="20" t="s">
        <v>4034</v>
      </c>
    </row>
    <row r="7" spans="3:8" ht="28.5" customHeight="1" x14ac:dyDescent="0.25">
      <c r="C7" s="21" t="s">
        <v>60</v>
      </c>
      <c r="D7" s="23" t="s">
        <v>61</v>
      </c>
      <c r="E7" s="23" t="s">
        <v>62</v>
      </c>
      <c r="F7" s="21" t="s">
        <v>9</v>
      </c>
      <c r="G7" s="23" t="s">
        <v>23</v>
      </c>
      <c r="H7" s="22" t="s">
        <v>10</v>
      </c>
    </row>
    <row r="8" spans="3:8" x14ac:dyDescent="0.25">
      <c r="C8" s="65"/>
      <c r="D8" s="160" t="str">
        <f>IFERROR(_xlfn.XLOOKUP(C8,Fuels[Fuel],Fuels[kgCo2 / kg or L]),"")</f>
        <v/>
      </c>
      <c r="E8" s="108"/>
      <c r="F8" s="82" t="str">
        <f>IFERROR(
    IF(
        ISBLANK(Fuels!$G8),
        IFERROR(Fuels!$D8*Fuels!$E8, " "),
        Fuels!$G8
    ),
    ""
)</f>
        <v xml:space="preserve"> </v>
      </c>
      <c r="G8" s="140"/>
      <c r="H8" s="68"/>
    </row>
    <row r="9" spans="3:8" x14ac:dyDescent="0.25">
      <c r="C9" s="65"/>
      <c r="D9" s="160" t="str">
        <f>IFERROR(_xlfn.XLOOKUP(C9,Fuels[Fuel],Fuels[kgCo2 / kg or L]),"")</f>
        <v/>
      </c>
      <c r="E9" s="108"/>
      <c r="F9" s="82" t="str">
        <f>IFERROR(
    IF(
        ISBLANK(Fuels!$G9),
        IFERROR(Fuels!$D9*Fuels!$E9, " "),
        Fuels!$G9
    ),
    ""
)</f>
        <v xml:space="preserve"> </v>
      </c>
      <c r="G9" s="140"/>
      <c r="H9" s="68"/>
    </row>
    <row r="10" spans="3:8" x14ac:dyDescent="0.25">
      <c r="C10" s="65"/>
      <c r="D10" s="160" t="str">
        <f>IFERROR(_xlfn.XLOOKUP(C10,Fuels[Fuel],Fuels[kgCo2 / kg or L]),"")</f>
        <v/>
      </c>
      <c r="E10" s="108"/>
      <c r="F10" s="82" t="str">
        <f>IFERROR(
    IF(
        ISBLANK(Fuels!$G10),
        IFERROR(Fuels!$D10*Fuels!$E10, " "),
        Fuels!$G10
    ),
    ""
)</f>
        <v xml:space="preserve"> </v>
      </c>
      <c r="G10" s="140"/>
      <c r="H10" s="68"/>
    </row>
    <row r="11" spans="3:8" x14ac:dyDescent="0.25">
      <c r="C11" s="65"/>
      <c r="D11" s="160" t="str">
        <f>IFERROR(_xlfn.XLOOKUP(C11,Fuels[Fuel],Fuels[kgCo2 / kg or L]),"")</f>
        <v/>
      </c>
      <c r="E11" s="108"/>
      <c r="F11" s="82" t="str">
        <f>IFERROR(
    IF(
        ISBLANK(Fuels!$G11),
        IFERROR(Fuels!$D11*Fuels!$E11, " "),
        Fuels!$G11
    ),
    ""
)</f>
        <v xml:space="preserve"> </v>
      </c>
      <c r="G11" s="140"/>
      <c r="H11" s="68"/>
    </row>
    <row r="12" spans="3:8" x14ac:dyDescent="0.25">
      <c r="C12" s="65"/>
      <c r="D12" s="160" t="str">
        <f>IFERROR(_xlfn.XLOOKUP(C12,Fuels[Fuel],Fuels[kgCo2 / kg or L]),"")</f>
        <v/>
      </c>
      <c r="E12" s="108"/>
      <c r="F12" s="82" t="str">
        <f>IFERROR(
    IF(
        ISBLANK(Fuels!$G12),
        IFERROR(Fuels!$D12*Fuels!$E12, " "),
        Fuels!$G12
    ),
    ""
)</f>
        <v xml:space="preserve"> </v>
      </c>
      <c r="G12" s="140"/>
      <c r="H12" s="68"/>
    </row>
    <row r="13" spans="3:8" x14ac:dyDescent="0.25">
      <c r="C13" s="65"/>
      <c r="D13" s="160" t="str">
        <f>IFERROR(_xlfn.XLOOKUP(C13,Fuels[Fuel],Fuels[kgCo2 / kg or L]),"")</f>
        <v/>
      </c>
      <c r="E13" s="108"/>
      <c r="F13" s="82" t="str">
        <f>IFERROR(
    IF(
        ISBLANK(Fuels!$G13),
        IFERROR(Fuels!$D13*Fuels!$E13, " "),
        Fuels!$G13
    ),
    ""
)</f>
        <v xml:space="preserve"> </v>
      </c>
      <c r="G13" s="140"/>
      <c r="H13" s="68"/>
    </row>
    <row r="14" spans="3:8" x14ac:dyDescent="0.25">
      <c r="C14" s="65"/>
      <c r="D14" s="160" t="str">
        <f>IFERROR(_xlfn.XLOOKUP(C14,Fuels[Fuel],Fuels[kgCo2 / kg or L]),"")</f>
        <v/>
      </c>
      <c r="E14" s="108"/>
      <c r="F14" s="82" t="str">
        <f>IFERROR(
    IF(
        ISBLANK(Fuels!$G14),
        IFERROR(Fuels!$D14*Fuels!$E14, " "),
        Fuels!$G14
    ),
    ""
)</f>
        <v xml:space="preserve"> </v>
      </c>
      <c r="G14" s="140"/>
      <c r="H14" s="68"/>
    </row>
    <row r="15" spans="3:8" x14ac:dyDescent="0.25">
      <c r="C15" s="65"/>
      <c r="D15" s="160" t="str">
        <f>IFERROR(_xlfn.XLOOKUP(C15,Fuels[Fuel],Fuels[kgCo2 / kg or L]),"")</f>
        <v/>
      </c>
      <c r="E15" s="108"/>
      <c r="F15" s="82" t="str">
        <f>IFERROR(
    IF(
        ISBLANK(Fuels!$G15),
        IFERROR(Fuels!$D15*Fuels!$E15, " "),
        Fuels!$G15
    ),
    ""
)</f>
        <v xml:space="preserve"> </v>
      </c>
      <c r="G15" s="140"/>
      <c r="H15" s="68"/>
    </row>
    <row r="16" spans="3:8" x14ac:dyDescent="0.25">
      <c r="C16" s="65"/>
      <c r="D16" s="160" t="str">
        <f>IFERROR(_xlfn.XLOOKUP(C16,Fuels[Fuel],Fuels[kgCo2 / kg or L]),"")</f>
        <v/>
      </c>
      <c r="E16" s="108"/>
      <c r="F16" s="82" t="str">
        <f>IFERROR(
    IF(
        ISBLANK(Fuels!$G16),
        IFERROR(Fuels!$D16*Fuels!$E16, " "),
        Fuels!$G16
    ),
    ""
)</f>
        <v xml:space="preserve"> </v>
      </c>
      <c r="G16" s="140"/>
      <c r="H16" s="68"/>
    </row>
    <row r="17" spans="3:8" x14ac:dyDescent="0.25">
      <c r="C17" s="65"/>
      <c r="D17" s="160" t="str">
        <f>IFERROR(_xlfn.XLOOKUP(C17,Fuels[Fuel],Fuels[kgCo2 / kg or L]),"")</f>
        <v/>
      </c>
      <c r="E17" s="108"/>
      <c r="F17" s="82" t="str">
        <f>IFERROR(
    IF(
        ISBLANK(Fuels!$G17),
        IFERROR(Fuels!$D17*Fuels!$E17, " "),
        Fuels!$G17
    ),
    ""
)</f>
        <v xml:space="preserve"> </v>
      </c>
      <c r="G17" s="140"/>
      <c r="H17" s="68"/>
    </row>
    <row r="18" spans="3:8" x14ac:dyDescent="0.25">
      <c r="C18" s="65"/>
      <c r="D18" s="160" t="str">
        <f>IFERROR(_xlfn.XLOOKUP(C18,Fuels[Fuel],Fuels[kgCo2 / kg or L]),"")</f>
        <v/>
      </c>
      <c r="E18" s="108"/>
      <c r="F18" s="82" t="str">
        <f>IFERROR(
    IF(
        ISBLANK(Fuels!$G18),
        IFERROR(Fuels!$D18*Fuels!$E18, " "),
        Fuels!$G18
    ),
    ""
)</f>
        <v xml:space="preserve"> </v>
      </c>
      <c r="G18" s="140"/>
      <c r="H18" s="68"/>
    </row>
    <row r="19" spans="3:8" x14ac:dyDescent="0.25">
      <c r="C19" s="65"/>
      <c r="D19" s="160" t="str">
        <f>IFERROR(_xlfn.XLOOKUP(C19,Fuels[Fuel],Fuels[kgCo2 / kg or L]),"")</f>
        <v/>
      </c>
      <c r="E19" s="108"/>
      <c r="F19" s="82" t="str">
        <f>IFERROR(
    IF(
        ISBLANK(Fuels!$G19),
        IFERROR(Fuels!$D19*Fuels!$E19, " "),
        Fuels!$G19
    ),
    ""
)</f>
        <v xml:space="preserve"> </v>
      </c>
      <c r="G19" s="140"/>
      <c r="H19" s="68"/>
    </row>
    <row r="20" spans="3:8" x14ac:dyDescent="0.25">
      <c r="C20" s="65"/>
      <c r="D20" s="160" t="str">
        <f>IFERROR(_xlfn.XLOOKUP(C20,Fuels[Fuel],Fuels[kgCo2 / kg or L]),"")</f>
        <v/>
      </c>
      <c r="E20" s="108"/>
      <c r="F20" s="82" t="str">
        <f>IFERROR(
    IF(
        ISBLANK(Fuels!$G20),
        IFERROR(Fuels!$D20*Fuels!$E20, " "),
        Fuels!$G20
    ),
    ""
)</f>
        <v xml:space="preserve"> </v>
      </c>
      <c r="G20" s="140"/>
      <c r="H20" s="68"/>
    </row>
    <row r="21" spans="3:8" x14ac:dyDescent="0.25">
      <c r="C21" s="67"/>
      <c r="D21" s="160" t="str">
        <f>IFERROR(_xlfn.XLOOKUP(C21,Fuels[Fuel],Fuels[kgCo2 / kg or L]),"")</f>
        <v/>
      </c>
      <c r="E21" s="124"/>
      <c r="F21" s="83" t="str">
        <f>IFERROR(
    IF(
        ISBLANK(Fuels!$G21),
        IFERROR(Fuels!$D21*Fuels!$E21, " "),
        Fuels!$G21
    ),
    ""
)</f>
        <v xml:space="preserve"> </v>
      </c>
      <c r="G21" s="141"/>
      <c r="H21" s="69"/>
    </row>
    <row r="24" spans="3:8" ht="15.75" thickBot="1" x14ac:dyDescent="0.3"/>
    <row r="25" spans="3:8" ht="31.5" customHeight="1" thickBot="1" x14ac:dyDescent="0.3">
      <c r="E25" s="62" t="s">
        <v>30</v>
      </c>
      <c r="F25" s="81">
        <f>SUM(Fuels!$F$8:$F$21)</f>
        <v>0</v>
      </c>
    </row>
  </sheetData>
  <sheetProtection algorithmName="SHA-512" hashValue="1X3ODAn3pfW/uaXu3BjwU2564A/OCc1ZePasGuB49vBUIGwLKmIGYypvfar0olHdLx9ai3W9Qh1fQT8zQhNOxQ==" saltValue="yZQwAHtg7Fkm8FgxZTf5BA==" spinCount="100000" sheet="1" objects="1" scenarios="1"/>
  <mergeCells count="1">
    <mergeCell ref="D1:F3"/>
  </mergeCells>
  <dataValidations count="2">
    <dataValidation type="list" allowBlank="1" showInputMessage="1" showErrorMessage="1" sqref="C8:C21" xr:uid="{E1ECC1AF-E4FF-4FFF-AFBA-C5315F50C8D6}">
      <formula1>INDIRECT("Fuels[Fuel]")</formula1>
    </dataValidation>
    <dataValidation type="decimal" allowBlank="1" showInputMessage="1" showErrorMessage="1" sqref="E8:E21 G8:G21" xr:uid="{3E784C27-53B9-4E31-9F4C-D45580B8889B}">
      <formula1>0</formula1>
      <formula2>99999999</formula2>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8E477-6167-42A6-B17A-33B56CD52A91}">
  <sheetPr codeName="Sheet8">
    <tabColor rgb="FFCCFF99"/>
  </sheetPr>
  <dimension ref="C2:G25"/>
  <sheetViews>
    <sheetView showGridLines="0" zoomScale="90" zoomScaleNormal="90" workbookViewId="0">
      <selection activeCell="E11" sqref="E11"/>
    </sheetView>
  </sheetViews>
  <sheetFormatPr defaultColWidth="8.7109375" defaultRowHeight="15" x14ac:dyDescent="0.25"/>
  <cols>
    <col min="1" max="2" width="8.7109375" style="10"/>
    <col min="3" max="3" width="28.7109375" style="10" customWidth="1"/>
    <col min="4" max="7" width="26.7109375" style="10" customWidth="1"/>
    <col min="8" max="8" width="41.85546875" style="10" customWidth="1"/>
    <col min="9" max="16384" width="8.7109375" style="10"/>
  </cols>
  <sheetData>
    <row r="2" spans="3:7" ht="15" customHeight="1" x14ac:dyDescent="0.25">
      <c r="D2" s="177" t="s">
        <v>63</v>
      </c>
      <c r="E2" s="177"/>
      <c r="F2" s="177"/>
    </row>
    <row r="3" spans="3:7" ht="15" customHeight="1" x14ac:dyDescent="0.25">
      <c r="D3" s="177"/>
      <c r="E3" s="177"/>
      <c r="F3" s="177"/>
    </row>
    <row r="5" spans="3:7" x14ac:dyDescent="0.25">
      <c r="C5" s="20" t="s">
        <v>4033</v>
      </c>
    </row>
    <row r="7" spans="3:7" ht="27.75" customHeight="1" x14ac:dyDescent="0.25">
      <c r="C7" s="21" t="s">
        <v>64</v>
      </c>
      <c r="D7" s="21" t="s">
        <v>65</v>
      </c>
      <c r="E7" s="21" t="s">
        <v>9</v>
      </c>
      <c r="F7" s="23" t="s">
        <v>23</v>
      </c>
      <c r="G7" s="22" t="s">
        <v>10</v>
      </c>
    </row>
    <row r="8" spans="3:7" x14ac:dyDescent="0.25">
      <c r="C8" s="69"/>
      <c r="D8" s="145"/>
      <c r="E8" s="161" t="str">
        <f>IFERROR(
    IF(
        ISBLANK('Chemicals'!$F8),
        IFERROR('Chemicals'!$D8*_xlfn.XLOOKUP('Chemicals'!$C8,Chemicals[Solvent],Chemicals[kgCO2 eq / kg solvent],), " "),
        'Chemicals'!$F8
    ),
    ""
)</f>
        <v xml:space="preserve"> </v>
      </c>
      <c r="F8" s="94"/>
      <c r="G8" s="69"/>
    </row>
    <row r="9" spans="3:7" x14ac:dyDescent="0.25">
      <c r="C9" s="69"/>
      <c r="D9" s="145"/>
      <c r="E9" s="161" t="str">
        <f>IFERROR(
    IF(
        ISBLANK('Chemicals'!$F9),
        IFERROR('Chemicals'!$D9*_xlfn.XLOOKUP('Chemicals'!$C9,Chemicals[Solvent],Chemicals[kgCO2 eq / kg solvent],), " "),
        'Chemicals'!$F9
    ),
    ""
)</f>
        <v xml:space="preserve"> </v>
      </c>
      <c r="F9" s="94"/>
      <c r="G9" s="69"/>
    </row>
    <row r="10" spans="3:7" x14ac:dyDescent="0.25">
      <c r="C10" s="69"/>
      <c r="D10" s="145"/>
      <c r="E10" s="161" t="str">
        <f>IFERROR(
    IF(
        ISBLANK('Chemicals'!$F10),
        IFERROR('Chemicals'!$D10*_xlfn.XLOOKUP('Chemicals'!$C10,Chemicals[Solvent],Chemicals[kgCO2 eq / kg solvent],), " "),
        'Chemicals'!$F10
    ),
    ""
)</f>
        <v xml:space="preserve"> </v>
      </c>
      <c r="F10" s="94"/>
      <c r="G10" s="69"/>
    </row>
    <row r="11" spans="3:7" x14ac:dyDescent="0.25">
      <c r="C11" s="69"/>
      <c r="D11" s="145"/>
      <c r="E11" s="161" t="str">
        <f>IFERROR(
    IF(
        ISBLANK('Chemicals'!$F11),
        IFERROR('Chemicals'!$D11*_xlfn.XLOOKUP('Chemicals'!$C11,Chemicals[Solvent],Chemicals[kgCO2 eq / kg solvent],), " "),
        'Chemicals'!$F11
    ),
    ""
)</f>
        <v xml:space="preserve"> </v>
      </c>
      <c r="F11" s="94"/>
      <c r="G11" s="69"/>
    </row>
    <row r="12" spans="3:7" x14ac:dyDescent="0.25">
      <c r="C12" s="69"/>
      <c r="D12" s="145"/>
      <c r="E12" s="161" t="str">
        <f>IFERROR(
    IF(
        ISBLANK('Chemicals'!$F12),
        IFERROR('Chemicals'!$D12*_xlfn.XLOOKUP('Chemicals'!$C12,Chemicals[Solvent],Chemicals[kgCO2 eq / kg solvent],), " "),
        'Chemicals'!$F12
    ),
    ""
)</f>
        <v xml:space="preserve"> </v>
      </c>
      <c r="F12" s="94"/>
      <c r="G12" s="69"/>
    </row>
    <row r="13" spans="3:7" x14ac:dyDescent="0.25">
      <c r="C13" s="69"/>
      <c r="D13" s="145"/>
      <c r="E13" s="161" t="str">
        <f>IFERROR(
    IF(
        ISBLANK('Chemicals'!$F13),
        IFERROR('Chemicals'!$D13*_xlfn.XLOOKUP('Chemicals'!$C13,Chemicals[Solvent],Chemicals[kgCO2 eq / kg solvent],), " "),
        'Chemicals'!$F13
    ),
    ""
)</f>
        <v xml:space="preserve"> </v>
      </c>
      <c r="F13" s="94"/>
      <c r="G13" s="69"/>
    </row>
    <row r="14" spans="3:7" x14ac:dyDescent="0.25">
      <c r="C14" s="69"/>
      <c r="D14" s="145"/>
      <c r="E14" s="161" t="str">
        <f>IFERROR(
    IF(
        ISBLANK('Chemicals'!$F14),
        IFERROR('Chemicals'!$D14*_xlfn.XLOOKUP('Chemicals'!$C14,Chemicals[Solvent],Chemicals[kgCO2 eq / kg solvent],), " "),
        'Chemicals'!$F14
    ),
    ""
)</f>
        <v xml:space="preserve"> </v>
      </c>
      <c r="F14" s="94"/>
      <c r="G14" s="69"/>
    </row>
    <row r="15" spans="3:7" x14ac:dyDescent="0.25">
      <c r="C15" s="69"/>
      <c r="D15" s="145"/>
      <c r="E15" s="161" t="str">
        <f>IFERROR(
    IF(
        ISBLANK('Chemicals'!$F15),
        IFERROR('Chemicals'!$D15*_xlfn.XLOOKUP('Chemicals'!$C15,Chemicals[Solvent],Chemicals[kgCO2 eq / kg solvent],), " "),
        'Chemicals'!$F15
    ),
    ""
)</f>
        <v xml:space="preserve"> </v>
      </c>
      <c r="F15" s="94"/>
      <c r="G15" s="69"/>
    </row>
    <row r="16" spans="3:7" x14ac:dyDescent="0.25">
      <c r="C16" s="69"/>
      <c r="D16" s="145"/>
      <c r="E16" s="161" t="str">
        <f>IFERROR(
    IF(
        ISBLANK('Chemicals'!$F16),
        IFERROR('Chemicals'!$D16*_xlfn.XLOOKUP('Chemicals'!$C16,Chemicals[Solvent],Chemicals[kgCO2 eq / kg solvent],), " "),
        'Chemicals'!$F16
    ),
    ""
)</f>
        <v xml:space="preserve"> </v>
      </c>
      <c r="F16" s="94"/>
      <c r="G16" s="69"/>
    </row>
    <row r="17" spans="3:7" x14ac:dyDescent="0.25">
      <c r="C17" s="69"/>
      <c r="D17" s="145"/>
      <c r="E17" s="161" t="str">
        <f>IFERROR(
    IF(
        ISBLANK('Chemicals'!$F17),
        IFERROR('Chemicals'!$D17*_xlfn.XLOOKUP('Chemicals'!$C17,Chemicals[Solvent],Chemicals[kgCO2 eq / kg solvent],), " "),
        'Chemicals'!$F17
    ),
    ""
)</f>
        <v xml:space="preserve"> </v>
      </c>
      <c r="F17" s="94"/>
      <c r="G17" s="69"/>
    </row>
    <row r="18" spans="3:7" x14ac:dyDescent="0.25">
      <c r="C18" s="69"/>
      <c r="D18" s="145"/>
      <c r="E18" s="161" t="str">
        <f>IFERROR(
    IF(
        ISBLANK('Chemicals'!$F18),
        IFERROR('Chemicals'!$D18*_xlfn.XLOOKUP('Chemicals'!$C18,Chemicals[Solvent],Chemicals[kgCO2 eq / kg solvent],), " "),
        'Chemicals'!$F18
    ),
    ""
)</f>
        <v xml:space="preserve"> </v>
      </c>
      <c r="F18" s="94"/>
      <c r="G18" s="69"/>
    </row>
    <row r="19" spans="3:7" x14ac:dyDescent="0.25">
      <c r="C19" s="69"/>
      <c r="D19" s="145"/>
      <c r="E19" s="161" t="str">
        <f>IFERROR(
    IF(
        ISBLANK('Chemicals'!$F19),
        IFERROR('Chemicals'!$D19*_xlfn.XLOOKUP('Chemicals'!$C19,Chemicals[Solvent],Chemicals[kgCO2 eq / kg solvent],), " "),
        'Chemicals'!$F19
    ),
    ""
)</f>
        <v xml:space="preserve"> </v>
      </c>
      <c r="F19" s="94"/>
      <c r="G19" s="69"/>
    </row>
    <row r="20" spans="3:7" x14ac:dyDescent="0.25">
      <c r="C20" s="69"/>
      <c r="D20" s="145"/>
      <c r="E20" s="161" t="str">
        <f>IFERROR(
    IF(
        ISBLANK('Chemicals'!$F20),
        IFERROR('Chemicals'!$D20*_xlfn.XLOOKUP('Chemicals'!$C20,Chemicals[Solvent],Chemicals[kgCO2 eq / kg solvent],), " "),
        'Chemicals'!$F20
    ),
    ""
)</f>
        <v xml:space="preserve"> </v>
      </c>
      <c r="F20" s="94"/>
      <c r="G20" s="69"/>
    </row>
    <row r="24" spans="3:7" ht="15.75" thickBot="1" x14ac:dyDescent="0.3"/>
    <row r="25" spans="3:7" ht="31.5" customHeight="1" thickBot="1" x14ac:dyDescent="0.3">
      <c r="D25" s="62" t="s">
        <v>30</v>
      </c>
      <c r="E25" s="81">
        <f>SUM('Chemicals'!$E$8:$E$20)</f>
        <v>0</v>
      </c>
    </row>
  </sheetData>
  <sheetProtection algorithmName="SHA-512" hashValue="qDoWn6ZVYII4fmteqiZJvat4xr4AzlWjJUjh0VkXtyWhqGXO8yGMEG0lYsJhJjIZ0C1Xg+28u+RrLIaBuFomew==" saltValue="Ltrrcx/RIwAUmqdI8mGlGA==" spinCount="100000" sheet="1" objects="1" scenarios="1"/>
  <mergeCells count="1">
    <mergeCell ref="D2:F3"/>
  </mergeCells>
  <dataValidations count="2">
    <dataValidation type="decimal" allowBlank="1" showInputMessage="1" showErrorMessage="1" sqref="D8:D20 F8:F20" xr:uid="{58B1DC03-251E-4CED-BD5C-3E7B60C42CC6}">
      <formula1>0</formula1>
      <formula2>99999999</formula2>
    </dataValidation>
    <dataValidation type="list" allowBlank="1" showInputMessage="1" showErrorMessage="1" sqref="C8:C20" xr:uid="{B41F0EAA-7EE8-4282-8391-D779CD8CD160}">
      <formula1>INDIRECT("Chemicals[Solvent]")</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0A91DC-78C1-4A07-8726-6D5A582A2E00}">
  <sheetPr>
    <tabColor rgb="FFCCFF99"/>
  </sheetPr>
  <dimension ref="C2:G24"/>
  <sheetViews>
    <sheetView showGridLines="0" zoomScale="90" zoomScaleNormal="90" zoomScaleSheetLayoutView="50" workbookViewId="0">
      <selection activeCell="C10" sqref="C10"/>
    </sheetView>
  </sheetViews>
  <sheetFormatPr defaultColWidth="8.7109375" defaultRowHeight="15" x14ac:dyDescent="0.25"/>
  <cols>
    <col min="1" max="2" width="8.7109375" style="10"/>
    <col min="3" max="3" width="26.7109375" style="10" customWidth="1"/>
    <col min="4" max="4" width="28.7109375" style="10" customWidth="1"/>
    <col min="5" max="6" width="26.7109375" style="10" customWidth="1"/>
    <col min="7" max="7" width="41.7109375" style="10" customWidth="1"/>
    <col min="8" max="16384" width="8.7109375" style="10"/>
  </cols>
  <sheetData>
    <row r="2" spans="3:7" ht="15" customHeight="1" x14ac:dyDescent="0.25">
      <c r="C2" s="180" t="s">
        <v>66</v>
      </c>
      <c r="D2" s="180"/>
      <c r="E2" s="180"/>
      <c r="F2" s="180"/>
      <c r="G2" s="137"/>
    </row>
    <row r="3" spans="3:7" ht="15" customHeight="1" x14ac:dyDescent="0.25">
      <c r="C3" s="180"/>
      <c r="D3" s="180"/>
      <c r="E3" s="180"/>
      <c r="F3" s="180"/>
      <c r="G3" s="137"/>
    </row>
    <row r="4" spans="3:7" ht="15" customHeight="1" x14ac:dyDescent="0.25">
      <c r="C4" s="180"/>
      <c r="D4" s="180"/>
      <c r="E4" s="180"/>
      <c r="F4" s="180"/>
      <c r="G4" s="137"/>
    </row>
    <row r="6" spans="3:7" ht="28.5" customHeight="1" x14ac:dyDescent="0.25">
      <c r="C6" s="35" t="s">
        <v>67</v>
      </c>
      <c r="D6" s="21" t="s">
        <v>44</v>
      </c>
      <c r="E6" s="21" t="s">
        <v>9</v>
      </c>
      <c r="F6" s="22" t="s">
        <v>10</v>
      </c>
    </row>
    <row r="7" spans="3:7" x14ac:dyDescent="0.25">
      <c r="C7" s="65"/>
      <c r="D7" s="65"/>
      <c r="E7" s="79"/>
      <c r="F7" s="68"/>
    </row>
    <row r="8" spans="3:7" x14ac:dyDescent="0.25">
      <c r="C8" s="65"/>
      <c r="D8" s="65"/>
      <c r="E8" s="79"/>
      <c r="F8" s="68"/>
    </row>
    <row r="9" spans="3:7" x14ac:dyDescent="0.25">
      <c r="C9" s="65"/>
      <c r="D9" s="65"/>
      <c r="E9" s="79"/>
      <c r="F9" s="68"/>
    </row>
    <row r="10" spans="3:7" x14ac:dyDescent="0.25">
      <c r="C10" s="65"/>
      <c r="D10" s="65"/>
      <c r="E10" s="79"/>
      <c r="F10" s="68"/>
    </row>
    <row r="11" spans="3:7" x14ac:dyDescent="0.25">
      <c r="C11" s="65"/>
      <c r="D11" s="65"/>
      <c r="E11" s="79"/>
      <c r="F11" s="68"/>
    </row>
    <row r="12" spans="3:7" x14ac:dyDescent="0.25">
      <c r="C12" s="65"/>
      <c r="D12" s="65"/>
      <c r="E12" s="79"/>
      <c r="F12" s="68"/>
    </row>
    <row r="13" spans="3:7" x14ac:dyDescent="0.25">
      <c r="C13" s="65"/>
      <c r="D13" s="65"/>
      <c r="E13" s="79"/>
      <c r="F13" s="68"/>
    </row>
    <row r="14" spans="3:7" x14ac:dyDescent="0.25">
      <c r="C14" s="65"/>
      <c r="D14" s="65"/>
      <c r="E14" s="79"/>
      <c r="F14" s="68"/>
    </row>
    <row r="15" spans="3:7" x14ac:dyDescent="0.25">
      <c r="C15" s="65"/>
      <c r="D15" s="65"/>
      <c r="E15" s="79"/>
      <c r="F15" s="68"/>
    </row>
    <row r="16" spans="3:7" x14ac:dyDescent="0.25">
      <c r="C16" s="65"/>
      <c r="D16" s="65"/>
      <c r="E16" s="79"/>
      <c r="F16" s="68"/>
    </row>
    <row r="17" spans="3:6" x14ac:dyDescent="0.25">
      <c r="C17" s="65"/>
      <c r="D17" s="65"/>
      <c r="E17" s="79"/>
      <c r="F17" s="68"/>
    </row>
    <row r="18" spans="3:6" x14ac:dyDescent="0.25">
      <c r="C18" s="65"/>
      <c r="D18" s="65"/>
      <c r="E18" s="79"/>
      <c r="F18" s="68"/>
    </row>
    <row r="19" spans="3:6" x14ac:dyDescent="0.25">
      <c r="C19" s="65"/>
      <c r="D19" s="65"/>
      <c r="E19" s="79"/>
      <c r="F19" s="68"/>
    </row>
    <row r="20" spans="3:6" x14ac:dyDescent="0.25">
      <c r="C20" s="67"/>
      <c r="D20" s="67"/>
      <c r="E20" s="80"/>
      <c r="F20" s="69"/>
    </row>
    <row r="23" spans="3:6" ht="15.75" thickBot="1" x14ac:dyDescent="0.3"/>
    <row r="24" spans="3:6" ht="31.5" customHeight="1" thickBot="1" x14ac:dyDescent="0.3">
      <c r="D24" s="62" t="s">
        <v>24</v>
      </c>
      <c r="E24" s="81">
        <f>SUM(E7:E20)</f>
        <v>0</v>
      </c>
    </row>
  </sheetData>
  <sheetProtection algorithmName="SHA-512" hashValue="unBRwl0IlawZzqhn09J1haS2/QKWqiFwx+YbycfBn4XUTCBpp55E9/czxsIkurlLPr8enUPQHSR9qZDAT7zESw==" saltValue="AK/iPqqWmnYvh+JPMzS4Sg==" spinCount="100000" sheet="1" objects="1" scenarios="1"/>
  <mergeCells count="1">
    <mergeCell ref="C2:F4"/>
  </mergeCells>
  <dataValidations count="1">
    <dataValidation type="decimal" allowBlank="1" showInputMessage="1" showErrorMessage="1" sqref="E7:E20" xr:uid="{725FCE9A-815B-48A2-AC3E-6B82DB6C2254}">
      <formula1>0</formula1>
      <formula2>999999999</formula2>
    </dataValidation>
  </dataValidations>
  <pageMargins left="0.7" right="0.7" top="0.75" bottom="0.75" header="0.3" footer="0.3"/>
  <pageSetup scale="65"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56204-3090-457C-BFED-1831A6F64CB4}">
  <sheetPr>
    <tabColor rgb="FFEAEAEA"/>
  </sheetPr>
  <dimension ref="C2:G24"/>
  <sheetViews>
    <sheetView showGridLines="0" zoomScale="90" zoomScaleNormal="90" workbookViewId="0">
      <selection activeCell="E13" sqref="E13"/>
    </sheetView>
  </sheetViews>
  <sheetFormatPr defaultColWidth="8.7109375" defaultRowHeight="15" x14ac:dyDescent="0.25"/>
  <cols>
    <col min="1" max="2" width="8.7109375" style="10"/>
    <col min="3" max="3" width="26.7109375" style="10" customWidth="1"/>
    <col min="4" max="4" width="28.7109375" style="10" customWidth="1"/>
    <col min="5" max="6" width="26.7109375" style="10" customWidth="1"/>
    <col min="7" max="7" width="41.7109375" style="10" customWidth="1"/>
    <col min="8" max="16384" width="8.7109375" style="10"/>
  </cols>
  <sheetData>
    <row r="2" spans="3:7" ht="15" customHeight="1" x14ac:dyDescent="0.25">
      <c r="C2" s="180" t="s">
        <v>68</v>
      </c>
      <c r="D2" s="180"/>
      <c r="E2" s="180"/>
      <c r="F2" s="180"/>
      <c r="G2" s="137"/>
    </row>
    <row r="3" spans="3:7" ht="15" customHeight="1" x14ac:dyDescent="0.25">
      <c r="C3" s="180"/>
      <c r="D3" s="180"/>
      <c r="E3" s="180"/>
      <c r="F3" s="180"/>
      <c r="G3" s="137"/>
    </row>
    <row r="4" spans="3:7" ht="15" customHeight="1" x14ac:dyDescent="0.25">
      <c r="C4" s="180"/>
      <c r="D4" s="180"/>
      <c r="E4" s="180"/>
      <c r="F4" s="180"/>
      <c r="G4" s="137"/>
    </row>
    <row r="6" spans="3:7" s="12" customFormat="1" ht="28.5" customHeight="1" x14ac:dyDescent="0.25">
      <c r="C6" s="35" t="s">
        <v>69</v>
      </c>
      <c r="D6" s="21" t="s">
        <v>44</v>
      </c>
      <c r="E6" s="21" t="s">
        <v>9</v>
      </c>
      <c r="F6" s="22" t="s">
        <v>10</v>
      </c>
    </row>
    <row r="7" spans="3:7" x14ac:dyDescent="0.25">
      <c r="C7" s="65"/>
      <c r="D7" s="65"/>
      <c r="E7" s="79"/>
      <c r="F7" s="68"/>
    </row>
    <row r="8" spans="3:7" x14ac:dyDescent="0.25">
      <c r="C8" s="65"/>
      <c r="D8" s="65"/>
      <c r="E8" s="79"/>
      <c r="F8" s="68"/>
    </row>
    <row r="9" spans="3:7" x14ac:dyDescent="0.25">
      <c r="C9" s="65"/>
      <c r="D9" s="65"/>
      <c r="E9" s="79"/>
      <c r="F9" s="68"/>
    </row>
    <row r="10" spans="3:7" x14ac:dyDescent="0.25">
      <c r="C10" s="65"/>
      <c r="D10" s="65"/>
      <c r="E10" s="79"/>
      <c r="F10" s="68"/>
    </row>
    <row r="11" spans="3:7" x14ac:dyDescent="0.25">
      <c r="C11" s="65"/>
      <c r="D11" s="65"/>
      <c r="E11" s="79"/>
      <c r="F11" s="68"/>
    </row>
    <row r="12" spans="3:7" x14ac:dyDescent="0.25">
      <c r="C12" s="65"/>
      <c r="D12" s="65"/>
      <c r="E12" s="79"/>
      <c r="F12" s="68"/>
    </row>
    <row r="13" spans="3:7" x14ac:dyDescent="0.25">
      <c r="C13" s="65"/>
      <c r="D13" s="65"/>
      <c r="E13" s="79"/>
      <c r="F13" s="68"/>
    </row>
    <row r="14" spans="3:7" x14ac:dyDescent="0.25">
      <c r="C14" s="65"/>
      <c r="D14" s="65"/>
      <c r="E14" s="79"/>
      <c r="F14" s="68"/>
    </row>
    <row r="15" spans="3:7" x14ac:dyDescent="0.25">
      <c r="C15" s="65"/>
      <c r="D15" s="65"/>
      <c r="E15" s="79"/>
      <c r="F15" s="68"/>
    </row>
    <row r="16" spans="3:7" x14ac:dyDescent="0.25">
      <c r="C16" s="65"/>
      <c r="D16" s="65"/>
      <c r="E16" s="79"/>
      <c r="F16" s="68"/>
    </row>
    <row r="17" spans="3:6" x14ac:dyDescent="0.25">
      <c r="C17" s="65"/>
      <c r="D17" s="65"/>
      <c r="E17" s="79"/>
      <c r="F17" s="68"/>
    </row>
    <row r="18" spans="3:6" x14ac:dyDescent="0.25">
      <c r="C18" s="65"/>
      <c r="D18" s="65"/>
      <c r="E18" s="79"/>
      <c r="F18" s="68"/>
    </row>
    <row r="19" spans="3:6" x14ac:dyDescent="0.25">
      <c r="C19" s="65"/>
      <c r="D19" s="65"/>
      <c r="E19" s="79"/>
      <c r="F19" s="68"/>
    </row>
    <row r="20" spans="3:6" x14ac:dyDescent="0.25">
      <c r="C20" s="67"/>
      <c r="D20" s="67"/>
      <c r="E20" s="80"/>
      <c r="F20" s="69"/>
    </row>
    <row r="23" spans="3:6" ht="15.75" thickBot="1" x14ac:dyDescent="0.3"/>
    <row r="24" spans="3:6" ht="31.5" customHeight="1" thickBot="1" x14ac:dyDescent="0.3">
      <c r="D24" s="62" t="s">
        <v>24</v>
      </c>
      <c r="E24" s="81">
        <f>SUM(E7:E20)</f>
        <v>0</v>
      </c>
    </row>
  </sheetData>
  <sheetProtection algorithmName="SHA-512" hashValue="tJ9MfJLK4H7KxvJ4mqBZyrAOjRduWR/ykLpdhA4w9IgwVlWkfOjT+l7RkykZ6i+UoBicnzHjk4uR+HiDxJTAnA==" saltValue="8lHGCrn/Bj7LEdh5afiKEw==" spinCount="100000" sheet="1" objects="1" scenarios="1"/>
  <mergeCells count="1">
    <mergeCell ref="C2:F4"/>
  </mergeCells>
  <dataValidations count="1">
    <dataValidation type="decimal" allowBlank="1" showInputMessage="1" showErrorMessage="1" sqref="E7:E20" xr:uid="{F13D4174-4DA0-48B9-B0CF-3EF405365398}">
      <formula1>0</formula1>
      <formula2>999999999999</formula2>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2816-82A0-48AF-A19A-E9460907D157}">
  <sheetPr codeName="Sheet5">
    <tabColor theme="0"/>
  </sheetPr>
  <dimension ref="A1:N1726"/>
  <sheetViews>
    <sheetView showGridLines="0" zoomScaleNormal="100" workbookViewId="0">
      <selection activeCell="N6" sqref="N6"/>
    </sheetView>
  </sheetViews>
  <sheetFormatPr defaultColWidth="8.7109375" defaultRowHeight="15" x14ac:dyDescent="0.25"/>
  <cols>
    <col min="1" max="2" width="8.7109375" style="10"/>
    <col min="3" max="3" width="18.5703125" style="10" customWidth="1"/>
    <col min="4" max="4" width="19.85546875" style="10" customWidth="1"/>
    <col min="5" max="5" width="10" style="10" customWidth="1"/>
    <col min="6" max="6" width="21.85546875" style="10" customWidth="1"/>
    <col min="7" max="7" width="19.140625" style="10" customWidth="1"/>
    <col min="8" max="8" width="20.140625" style="10" customWidth="1"/>
    <col min="9" max="9" width="15.5703125" style="10" customWidth="1"/>
    <col min="10" max="11" width="8.7109375" style="10"/>
    <col min="12" max="12" width="29.28515625" style="10" customWidth="1"/>
    <col min="13" max="13" width="16.28515625" style="10" customWidth="1"/>
    <col min="14" max="14" width="14.5703125" style="10" customWidth="1"/>
    <col min="15" max="15" width="14.7109375" style="10" customWidth="1"/>
    <col min="16" max="16" width="19.42578125" style="10" customWidth="1"/>
    <col min="17" max="17" width="10.42578125" style="10" customWidth="1"/>
    <col min="18" max="16384" width="8.7109375" style="10"/>
  </cols>
  <sheetData>
    <row r="1" spans="1:12" ht="15.75" thickBot="1" x14ac:dyDescent="0.3">
      <c r="A1" s="18"/>
    </row>
    <row r="2" spans="1:12" x14ac:dyDescent="0.25">
      <c r="C2" s="182" t="s">
        <v>70</v>
      </c>
      <c r="D2" s="183"/>
      <c r="E2" s="183"/>
      <c r="F2" s="183"/>
      <c r="G2" s="183"/>
      <c r="H2" s="183"/>
      <c r="I2" s="183"/>
      <c r="J2" s="183"/>
      <c r="K2" s="184"/>
    </row>
    <row r="3" spans="1:12" x14ac:dyDescent="0.25">
      <c r="C3" s="185"/>
      <c r="D3" s="186"/>
      <c r="E3" s="186"/>
      <c r="F3" s="186"/>
      <c r="G3" s="186"/>
      <c r="H3" s="186"/>
      <c r="I3" s="186"/>
      <c r="J3" s="186"/>
      <c r="K3" s="187"/>
    </row>
    <row r="4" spans="1:12" x14ac:dyDescent="0.25">
      <c r="C4" s="185"/>
      <c r="D4" s="186"/>
      <c r="E4" s="186"/>
      <c r="F4" s="186"/>
      <c r="G4" s="186"/>
      <c r="H4" s="186"/>
      <c r="I4" s="186"/>
      <c r="J4" s="186"/>
      <c r="K4" s="187"/>
    </row>
    <row r="5" spans="1:12" x14ac:dyDescent="0.25">
      <c r="C5" s="185"/>
      <c r="D5" s="186"/>
      <c r="E5" s="186"/>
      <c r="F5" s="186"/>
      <c r="G5" s="186"/>
      <c r="H5" s="186"/>
      <c r="I5" s="186"/>
      <c r="J5" s="186"/>
      <c r="K5" s="187"/>
    </row>
    <row r="6" spans="1:12" x14ac:dyDescent="0.25">
      <c r="C6" s="185"/>
      <c r="D6" s="186"/>
      <c r="E6" s="186"/>
      <c r="F6" s="186"/>
      <c r="G6" s="186"/>
      <c r="H6" s="186"/>
      <c r="I6" s="186"/>
      <c r="J6" s="186"/>
      <c r="K6" s="187"/>
    </row>
    <row r="7" spans="1:12" ht="15.75" thickBot="1" x14ac:dyDescent="0.3">
      <c r="C7" s="188"/>
      <c r="D7" s="189"/>
      <c r="E7" s="189"/>
      <c r="F7" s="189"/>
      <c r="G7" s="189"/>
      <c r="H7" s="189"/>
      <c r="I7" s="189"/>
      <c r="J7" s="189"/>
      <c r="K7" s="190"/>
    </row>
    <row r="11" spans="1:12" ht="15.75" thickBot="1" x14ac:dyDescent="0.3"/>
    <row r="12" spans="1:12" x14ac:dyDescent="0.25">
      <c r="B12" s="36"/>
      <c r="C12" s="37"/>
      <c r="D12" s="37"/>
      <c r="E12" s="37"/>
      <c r="F12" s="37"/>
      <c r="G12" s="37"/>
      <c r="H12" s="37"/>
      <c r="I12" s="37"/>
      <c r="J12" s="37"/>
      <c r="K12" s="37"/>
      <c r="L12" s="38"/>
    </row>
    <row r="13" spans="1:12" ht="46.5" x14ac:dyDescent="0.7">
      <c r="B13" s="39"/>
      <c r="C13" s="40" t="s">
        <v>71</v>
      </c>
      <c r="L13" s="41"/>
    </row>
    <row r="14" spans="1:12" x14ac:dyDescent="0.25">
      <c r="B14" s="39"/>
      <c r="L14" s="41"/>
    </row>
    <row r="15" spans="1:12" x14ac:dyDescent="0.25">
      <c r="B15" s="39"/>
      <c r="L15" s="41"/>
    </row>
    <row r="16" spans="1:12" x14ac:dyDescent="0.25">
      <c r="B16" s="39"/>
      <c r="L16" s="41"/>
    </row>
    <row r="17" spans="2:12" x14ac:dyDescent="0.25">
      <c r="B17" s="39"/>
      <c r="L17" s="41"/>
    </row>
    <row r="18" spans="2:12" x14ac:dyDescent="0.25">
      <c r="B18" s="39"/>
      <c r="L18" s="41"/>
    </row>
    <row r="19" spans="2:12" x14ac:dyDescent="0.25">
      <c r="B19" s="39"/>
      <c r="C19" s="10" t="s">
        <v>11</v>
      </c>
      <c r="E19" s="10" t="s">
        <v>12</v>
      </c>
      <c r="G19" s="10" t="s">
        <v>54</v>
      </c>
      <c r="I19" s="10" t="s">
        <v>14</v>
      </c>
      <c r="K19" s="10" t="s">
        <v>15</v>
      </c>
      <c r="L19" s="41"/>
    </row>
    <row r="20" spans="2:12" x14ac:dyDescent="0.25">
      <c r="B20" s="39"/>
      <c r="C20" s="10" t="s">
        <v>72</v>
      </c>
      <c r="E20" s="10" t="s">
        <v>73</v>
      </c>
      <c r="G20" s="10" t="s">
        <v>74</v>
      </c>
      <c r="I20" s="10" t="s">
        <v>63</v>
      </c>
      <c r="K20" s="10" t="s">
        <v>15</v>
      </c>
      <c r="L20" s="41"/>
    </row>
    <row r="21" spans="2:12" x14ac:dyDescent="0.25">
      <c r="B21" s="39"/>
      <c r="C21" s="10" t="s">
        <v>75</v>
      </c>
      <c r="E21" s="10" t="s">
        <v>76</v>
      </c>
      <c r="G21" s="10" t="s">
        <v>77</v>
      </c>
      <c r="I21" s="10" t="s">
        <v>78</v>
      </c>
      <c r="L21" s="41"/>
    </row>
    <row r="22" spans="2:12" x14ac:dyDescent="0.25">
      <c r="B22" s="39"/>
      <c r="C22" s="10" t="s">
        <v>31</v>
      </c>
      <c r="E22" s="10" t="s">
        <v>79</v>
      </c>
      <c r="I22" s="10" t="s">
        <v>80</v>
      </c>
      <c r="L22" s="41"/>
    </row>
    <row r="23" spans="2:12" x14ac:dyDescent="0.25">
      <c r="B23" s="39"/>
      <c r="C23" s="10" t="s">
        <v>38</v>
      </c>
      <c r="E23" s="10" t="s">
        <v>15</v>
      </c>
      <c r="I23" s="10" t="s">
        <v>81</v>
      </c>
      <c r="L23" s="41"/>
    </row>
    <row r="24" spans="2:12" x14ac:dyDescent="0.25">
      <c r="B24" s="39"/>
      <c r="C24" s="10" t="s">
        <v>40</v>
      </c>
      <c r="I24" s="10" t="s">
        <v>15</v>
      </c>
      <c r="L24" s="41"/>
    </row>
    <row r="25" spans="2:12" x14ac:dyDescent="0.25">
      <c r="B25" s="39"/>
      <c r="C25" s="10" t="s">
        <v>34</v>
      </c>
      <c r="L25" s="41"/>
    </row>
    <row r="26" spans="2:12" x14ac:dyDescent="0.25">
      <c r="B26" s="39"/>
      <c r="C26" s="10" t="s">
        <v>15</v>
      </c>
      <c r="L26" s="41"/>
    </row>
    <row r="27" spans="2:12" ht="15.75" thickBot="1" x14ac:dyDescent="0.3">
      <c r="B27" s="42"/>
      <c r="C27" s="43"/>
      <c r="D27" s="43"/>
      <c r="E27" s="43"/>
      <c r="F27" s="43"/>
      <c r="G27" s="43"/>
      <c r="H27" s="43"/>
      <c r="I27" s="43"/>
      <c r="J27" s="43"/>
      <c r="K27" s="43"/>
      <c r="L27" s="44"/>
    </row>
    <row r="34" spans="2:12" ht="15.75" thickBot="1" x14ac:dyDescent="0.3"/>
    <row r="35" spans="2:12" x14ac:dyDescent="0.25">
      <c r="B35" s="36"/>
      <c r="C35" s="37"/>
      <c r="D35" s="37"/>
      <c r="E35" s="37"/>
      <c r="F35" s="37"/>
      <c r="G35" s="37"/>
      <c r="H35" s="37"/>
      <c r="I35" s="37"/>
      <c r="J35" s="37"/>
      <c r="K35" s="37"/>
      <c r="L35" s="38"/>
    </row>
    <row r="36" spans="2:12" ht="46.5" x14ac:dyDescent="0.7">
      <c r="B36" s="39"/>
      <c r="C36" s="40" t="s">
        <v>34</v>
      </c>
      <c r="L36" s="41"/>
    </row>
    <row r="37" spans="2:12" x14ac:dyDescent="0.25">
      <c r="B37" s="39"/>
      <c r="L37" s="41"/>
    </row>
    <row r="38" spans="2:12" x14ac:dyDescent="0.25">
      <c r="B38" s="39"/>
      <c r="L38" s="41"/>
    </row>
    <row r="39" spans="2:12" x14ac:dyDescent="0.25">
      <c r="B39" s="39"/>
      <c r="L39" s="41"/>
    </row>
    <row r="40" spans="2:12" x14ac:dyDescent="0.25">
      <c r="B40" s="39"/>
      <c r="L40" s="41"/>
    </row>
    <row r="41" spans="2:12" x14ac:dyDescent="0.25">
      <c r="B41" s="39"/>
      <c r="L41" s="41"/>
    </row>
    <row r="42" spans="2:12" x14ac:dyDescent="0.25">
      <c r="B42" s="39"/>
      <c r="C42" s="10" t="s">
        <v>82</v>
      </c>
      <c r="D42" s="10" t="s">
        <v>83</v>
      </c>
      <c r="E42" s="10" t="s">
        <v>84</v>
      </c>
      <c r="L42" s="41"/>
    </row>
    <row r="43" spans="2:12" x14ac:dyDescent="0.25">
      <c r="B43" s="39"/>
      <c r="C43" s="10" t="s">
        <v>4041</v>
      </c>
      <c r="D43" s="31">
        <v>81</v>
      </c>
      <c r="E43" s="31">
        <f>D43*2.7</f>
        <v>218.70000000000002</v>
      </c>
      <c r="L43" s="41"/>
    </row>
    <row r="44" spans="2:12" x14ac:dyDescent="0.25">
      <c r="B44" s="39"/>
      <c r="C44" s="10" t="s">
        <v>4042</v>
      </c>
      <c r="D44" s="31">
        <v>90</v>
      </c>
      <c r="E44" s="31">
        <f>D44*2.7</f>
        <v>243.00000000000003</v>
      </c>
      <c r="L44" s="41"/>
    </row>
    <row r="45" spans="2:12" x14ac:dyDescent="0.25">
      <c r="B45" s="39"/>
      <c r="C45" s="114" t="s">
        <v>4043</v>
      </c>
      <c r="D45" s="115">
        <v>267.05900000000003</v>
      </c>
      <c r="E45" s="162">
        <v>8232.3529999999992</v>
      </c>
      <c r="L45" s="41"/>
    </row>
    <row r="46" spans="2:12" x14ac:dyDescent="0.25">
      <c r="B46" s="39"/>
      <c r="C46" s="10" t="s">
        <v>15</v>
      </c>
      <c r="D46" s="31"/>
      <c r="E46" s="31"/>
      <c r="L46" s="41"/>
    </row>
    <row r="47" spans="2:12" x14ac:dyDescent="0.25">
      <c r="B47" s="39"/>
      <c r="L47" s="41"/>
    </row>
    <row r="48" spans="2:12" x14ac:dyDescent="0.25">
      <c r="B48" s="39"/>
      <c r="C48" s="10" t="s">
        <v>85</v>
      </c>
      <c r="L48" s="41"/>
    </row>
    <row r="49" spans="2:12" x14ac:dyDescent="0.25">
      <c r="B49" s="39"/>
      <c r="C49" s="10" t="s">
        <v>86</v>
      </c>
      <c r="L49" s="41"/>
    </row>
    <row r="50" spans="2:12" x14ac:dyDescent="0.25">
      <c r="B50" s="39"/>
      <c r="C50" t="s">
        <v>87</v>
      </c>
      <c r="L50" s="41"/>
    </row>
    <row r="51" spans="2:12" x14ac:dyDescent="0.25">
      <c r="B51" s="39"/>
      <c r="C51" t="s">
        <v>88</v>
      </c>
      <c r="L51" s="41"/>
    </row>
    <row r="52" spans="2:12" x14ac:dyDescent="0.25">
      <c r="B52" s="39"/>
      <c r="C52" t="s">
        <v>89</v>
      </c>
      <c r="L52" s="41"/>
    </row>
    <row r="53" spans="2:12" x14ac:dyDescent="0.25">
      <c r="B53" s="39"/>
      <c r="C53" t="s">
        <v>90</v>
      </c>
      <c r="L53" s="41"/>
    </row>
    <row r="54" spans="2:12" x14ac:dyDescent="0.25">
      <c r="B54" s="39"/>
      <c r="C54" t="s">
        <v>91</v>
      </c>
      <c r="L54" s="41"/>
    </row>
    <row r="55" spans="2:12" ht="15.75" thickBot="1" x14ac:dyDescent="0.3">
      <c r="B55" s="42"/>
      <c r="C55" s="43"/>
      <c r="D55" s="43"/>
      <c r="E55" s="43"/>
      <c r="F55" s="43"/>
      <c r="G55" s="43"/>
      <c r="H55" s="43"/>
      <c r="I55" s="43"/>
      <c r="J55" s="43"/>
      <c r="K55" s="43"/>
      <c r="L55" s="44"/>
    </row>
    <row r="59" spans="2:12" ht="15.75" thickBot="1" x14ac:dyDescent="0.3"/>
    <row r="60" spans="2:12" x14ac:dyDescent="0.25">
      <c r="B60" s="36"/>
      <c r="C60" s="37"/>
      <c r="D60" s="37"/>
      <c r="E60" s="37"/>
      <c r="F60" s="37"/>
      <c r="G60" s="37"/>
      <c r="H60" s="37"/>
      <c r="I60" s="37"/>
      <c r="J60" s="37"/>
      <c r="K60" s="37"/>
      <c r="L60" s="38"/>
    </row>
    <row r="61" spans="2:12" ht="46.5" x14ac:dyDescent="0.7">
      <c r="B61" s="39"/>
      <c r="C61" s="40" t="s">
        <v>92</v>
      </c>
      <c r="L61" s="41"/>
    </row>
    <row r="62" spans="2:12" x14ac:dyDescent="0.25">
      <c r="B62" s="39"/>
      <c r="L62" s="41"/>
    </row>
    <row r="63" spans="2:12" x14ac:dyDescent="0.25">
      <c r="B63" s="39"/>
      <c r="L63" s="41"/>
    </row>
    <row r="64" spans="2:12" x14ac:dyDescent="0.25">
      <c r="B64" s="39"/>
      <c r="L64" s="41"/>
    </row>
    <row r="65" spans="2:12" x14ac:dyDescent="0.25">
      <c r="B65" s="39"/>
      <c r="L65" s="41"/>
    </row>
    <row r="66" spans="2:12" x14ac:dyDescent="0.25">
      <c r="B66" s="39"/>
      <c r="L66" s="41"/>
    </row>
    <row r="67" spans="2:12" x14ac:dyDescent="0.25">
      <c r="B67" s="39"/>
      <c r="C67" s="10" t="s">
        <v>93</v>
      </c>
      <c r="D67" s="10" t="s">
        <v>94</v>
      </c>
      <c r="E67" s="10" t="s">
        <v>95</v>
      </c>
      <c r="F67" s="10" t="s">
        <v>96</v>
      </c>
      <c r="G67" s="10" t="s">
        <v>97</v>
      </c>
      <c r="I67" s="45" t="s">
        <v>93</v>
      </c>
      <c r="J67" s="45" t="s">
        <v>98</v>
      </c>
      <c r="L67" s="41"/>
    </row>
    <row r="68" spans="2:12" x14ac:dyDescent="0.25">
      <c r="B68" s="39"/>
      <c r="C68" s="10" t="s">
        <v>99</v>
      </c>
      <c r="D68" s="10">
        <v>264.17</v>
      </c>
      <c r="E68" s="31">
        <v>999.99223097928007</v>
      </c>
      <c r="F68" s="10" t="s">
        <v>100</v>
      </c>
      <c r="G68" s="10">
        <v>1</v>
      </c>
      <c r="I68" s="47" t="s">
        <v>99</v>
      </c>
      <c r="J68" s="102">
        <v>89</v>
      </c>
      <c r="L68" s="41"/>
    </row>
    <row r="69" spans="2:12" x14ac:dyDescent="0.25">
      <c r="B69" s="39"/>
      <c r="C69" s="10" t="s">
        <v>101</v>
      </c>
      <c r="D69" s="10">
        <v>158.5</v>
      </c>
      <c r="E69" s="31">
        <v>599.98776776399995</v>
      </c>
      <c r="F69" s="10" t="s">
        <v>102</v>
      </c>
      <c r="G69" s="10">
        <v>2</v>
      </c>
      <c r="I69" s="47" t="s">
        <v>101</v>
      </c>
      <c r="J69" s="46">
        <v>48</v>
      </c>
      <c r="L69" s="41"/>
    </row>
    <row r="70" spans="2:12" x14ac:dyDescent="0.25">
      <c r="B70" s="39"/>
      <c r="C70" s="10" t="s">
        <v>103</v>
      </c>
      <c r="D70" s="10">
        <v>80</v>
      </c>
      <c r="E70" s="31">
        <v>302.83294272000001</v>
      </c>
      <c r="F70" t="s">
        <v>104</v>
      </c>
      <c r="G70" s="10">
        <v>3</v>
      </c>
      <c r="I70" s="46" t="s">
        <v>105</v>
      </c>
      <c r="J70" s="46">
        <v>42</v>
      </c>
      <c r="L70" s="41"/>
    </row>
    <row r="71" spans="2:12" x14ac:dyDescent="0.25">
      <c r="B71" s="39"/>
      <c r="C71" s="10" t="s">
        <v>106</v>
      </c>
      <c r="D71" s="10">
        <v>40</v>
      </c>
      <c r="E71" s="31">
        <v>151.41647136</v>
      </c>
      <c r="F71" t="s">
        <v>104</v>
      </c>
      <c r="G71" s="10">
        <v>4</v>
      </c>
      <c r="I71" s="46" t="s">
        <v>107</v>
      </c>
      <c r="J71" s="46">
        <v>38</v>
      </c>
      <c r="L71" s="41"/>
    </row>
    <row r="72" spans="2:12" x14ac:dyDescent="0.25">
      <c r="B72" s="39"/>
      <c r="C72" s="10" t="s">
        <v>15</v>
      </c>
      <c r="E72" s="31"/>
      <c r="G72" s="10">
        <v>5</v>
      </c>
      <c r="I72" s="46" t="s">
        <v>103</v>
      </c>
      <c r="J72" s="46">
        <v>20</v>
      </c>
      <c r="L72" s="41"/>
    </row>
    <row r="73" spans="2:12" x14ac:dyDescent="0.25">
      <c r="B73" s="39"/>
      <c r="I73" s="46" t="s">
        <v>108</v>
      </c>
      <c r="J73" s="46">
        <v>13</v>
      </c>
      <c r="L73" s="41"/>
    </row>
    <row r="74" spans="2:12" x14ac:dyDescent="0.25">
      <c r="B74" s="39"/>
      <c r="C74" s="114" t="s">
        <v>105</v>
      </c>
      <c r="D74" s="47">
        <v>400</v>
      </c>
      <c r="E74" s="115">
        <v>1514.1647135999999</v>
      </c>
      <c r="F74" s="47" t="s">
        <v>109</v>
      </c>
      <c r="G74" s="116">
        <v>6</v>
      </c>
      <c r="I74" s="47" t="s">
        <v>110</v>
      </c>
      <c r="J74" s="46">
        <v>9</v>
      </c>
      <c r="L74" s="41"/>
    </row>
    <row r="75" spans="2:12" x14ac:dyDescent="0.25">
      <c r="B75" s="39"/>
      <c r="C75" s="117" t="s">
        <v>111</v>
      </c>
      <c r="D75" s="46">
        <v>180</v>
      </c>
      <c r="E75" s="118">
        <v>681.37412111999993</v>
      </c>
      <c r="F75" s="46" t="s">
        <v>112</v>
      </c>
      <c r="G75" s="119">
        <v>7</v>
      </c>
      <c r="I75" s="46" t="s">
        <v>111</v>
      </c>
      <c r="J75" s="46">
        <v>8</v>
      </c>
      <c r="L75" s="41"/>
    </row>
    <row r="76" spans="2:12" x14ac:dyDescent="0.25">
      <c r="B76" s="39"/>
      <c r="C76" s="114" t="s">
        <v>107</v>
      </c>
      <c r="D76" s="47"/>
      <c r="E76" s="115">
        <v>570</v>
      </c>
      <c r="F76" t="s">
        <v>113</v>
      </c>
      <c r="G76" s="116">
        <v>8</v>
      </c>
      <c r="I76" s="47" t="s">
        <v>114</v>
      </c>
      <c r="J76" s="46">
        <v>7</v>
      </c>
      <c r="L76" s="41"/>
    </row>
    <row r="77" spans="2:12" x14ac:dyDescent="0.25">
      <c r="B77" s="39"/>
      <c r="C77" s="117" t="s">
        <v>115</v>
      </c>
      <c r="D77" s="46">
        <v>113</v>
      </c>
      <c r="E77" s="118">
        <v>427.75153159199999</v>
      </c>
      <c r="F77" t="s">
        <v>116</v>
      </c>
      <c r="G77" s="119">
        <v>9</v>
      </c>
      <c r="I77" s="47" t="s">
        <v>115</v>
      </c>
      <c r="J77" s="46">
        <v>6</v>
      </c>
      <c r="L77" s="41"/>
    </row>
    <row r="78" spans="2:12" x14ac:dyDescent="0.25">
      <c r="B78" s="39"/>
      <c r="C78" s="114" t="s">
        <v>114</v>
      </c>
      <c r="D78" s="47">
        <v>77</v>
      </c>
      <c r="E78" s="115">
        <v>291.47670736800001</v>
      </c>
      <c r="F78" s="47" t="s">
        <v>117</v>
      </c>
      <c r="G78" s="116">
        <v>10</v>
      </c>
      <c r="I78" s="48" t="s">
        <v>15</v>
      </c>
      <c r="J78" s="48"/>
      <c r="L78" s="41"/>
    </row>
    <row r="79" spans="2:12" x14ac:dyDescent="0.25">
      <c r="B79" s="39"/>
      <c r="C79" s="117" t="s">
        <v>118</v>
      </c>
      <c r="D79" s="46">
        <v>31</v>
      </c>
      <c r="E79" s="118">
        <v>117.34776530399999</v>
      </c>
      <c r="F79" t="s">
        <v>119</v>
      </c>
      <c r="G79" s="119">
        <v>11</v>
      </c>
      <c r="L79" s="41"/>
    </row>
    <row r="80" spans="2:12" x14ac:dyDescent="0.25">
      <c r="B80" s="39"/>
      <c r="D80" s="10" t="s">
        <v>120</v>
      </c>
      <c r="L80" s="41"/>
    </row>
    <row r="81" spans="2:12" x14ac:dyDescent="0.25">
      <c r="B81" s="39"/>
      <c r="D81" s="10" t="s">
        <v>121</v>
      </c>
      <c r="L81" s="41"/>
    </row>
    <row r="82" spans="2:12" x14ac:dyDescent="0.25">
      <c r="B82" s="39"/>
      <c r="D82" s="10" t="s">
        <v>122</v>
      </c>
      <c r="L82" s="41"/>
    </row>
    <row r="83" spans="2:12" x14ac:dyDescent="0.25">
      <c r="B83" s="39"/>
      <c r="D83" s="10" t="s">
        <v>123</v>
      </c>
      <c r="L83" s="41"/>
    </row>
    <row r="84" spans="2:12" x14ac:dyDescent="0.25">
      <c r="B84" s="39"/>
      <c r="D84" s="10" t="s">
        <v>102</v>
      </c>
      <c r="L84" s="41"/>
    </row>
    <row r="85" spans="2:12" x14ac:dyDescent="0.25">
      <c r="B85" s="39"/>
      <c r="D85" s="10" t="s">
        <v>124</v>
      </c>
      <c r="L85" s="41"/>
    </row>
    <row r="86" spans="2:12" x14ac:dyDescent="0.25">
      <c r="B86" s="39"/>
      <c r="D86" s="10" t="s">
        <v>125</v>
      </c>
      <c r="L86" s="41"/>
    </row>
    <row r="87" spans="2:12" x14ac:dyDescent="0.25">
      <c r="B87" s="39"/>
      <c r="D87" s="10" t="s">
        <v>126</v>
      </c>
      <c r="L87" s="41"/>
    </row>
    <row r="88" spans="2:12" ht="15.75" thickBot="1" x14ac:dyDescent="0.3">
      <c r="B88" s="42"/>
      <c r="C88" s="43"/>
      <c r="D88" s="43" t="s">
        <v>127</v>
      </c>
      <c r="E88" s="43"/>
      <c r="F88" s="43"/>
      <c r="G88" s="43"/>
      <c r="H88" s="43"/>
      <c r="I88" s="43"/>
      <c r="J88" s="43"/>
      <c r="K88" s="43"/>
      <c r="L88" s="44"/>
    </row>
    <row r="98" spans="2:12" ht="15.75" thickBot="1" x14ac:dyDescent="0.3"/>
    <row r="99" spans="2:12" x14ac:dyDescent="0.25">
      <c r="B99" s="36"/>
      <c r="C99" s="37"/>
      <c r="D99" s="37"/>
      <c r="E99" s="37"/>
      <c r="F99" s="37"/>
      <c r="G99" s="37"/>
      <c r="H99" s="37"/>
      <c r="I99" s="37"/>
      <c r="J99" s="37"/>
      <c r="K99" s="37"/>
      <c r="L99" s="38"/>
    </row>
    <row r="100" spans="2:12" ht="46.5" x14ac:dyDescent="0.7">
      <c r="B100" s="39"/>
      <c r="C100" s="40" t="s">
        <v>128</v>
      </c>
      <c r="L100" s="41"/>
    </row>
    <row r="101" spans="2:12" x14ac:dyDescent="0.25">
      <c r="B101" s="39"/>
      <c r="L101" s="41"/>
    </row>
    <row r="102" spans="2:12" x14ac:dyDescent="0.25">
      <c r="B102" s="39"/>
      <c r="L102" s="41"/>
    </row>
    <row r="103" spans="2:12" x14ac:dyDescent="0.25">
      <c r="B103" s="39"/>
      <c r="L103" s="41"/>
    </row>
    <row r="104" spans="2:12" x14ac:dyDescent="0.25">
      <c r="B104" s="39"/>
      <c r="L104" s="41"/>
    </row>
    <row r="105" spans="2:12" x14ac:dyDescent="0.25">
      <c r="B105" s="39"/>
      <c r="L105" s="41"/>
    </row>
    <row r="106" spans="2:12" x14ac:dyDescent="0.25">
      <c r="B106" s="39"/>
      <c r="C106" s="10" t="s">
        <v>129</v>
      </c>
      <c r="D106" s="10" t="s">
        <v>130</v>
      </c>
      <c r="E106" s="10" t="s">
        <v>131</v>
      </c>
      <c r="F106" s="10" t="s">
        <v>132</v>
      </c>
      <c r="G106" s="10" t="s">
        <v>133</v>
      </c>
      <c r="L106" s="41"/>
    </row>
    <row r="107" spans="2:12" x14ac:dyDescent="0.25">
      <c r="B107" s="39"/>
      <c r="C107" s="10" t="s">
        <v>136</v>
      </c>
      <c r="D107" s="10" t="s">
        <v>134</v>
      </c>
      <c r="E107" s="10">
        <v>172</v>
      </c>
      <c r="F107" s="10">
        <v>27.4</v>
      </c>
      <c r="G107" s="166" t="s">
        <v>135</v>
      </c>
      <c r="H107" s="167"/>
      <c r="L107" s="41"/>
    </row>
    <row r="108" spans="2:12" x14ac:dyDescent="0.25">
      <c r="B108" s="39"/>
      <c r="C108" s="10" t="s">
        <v>139</v>
      </c>
      <c r="D108" s="10" t="s">
        <v>137</v>
      </c>
      <c r="E108" s="10">
        <v>460</v>
      </c>
      <c r="F108" s="10">
        <v>74.3</v>
      </c>
      <c r="G108" s="166" t="s">
        <v>138</v>
      </c>
      <c r="H108" s="167"/>
      <c r="L108" s="41"/>
    </row>
    <row r="109" spans="2:12" x14ac:dyDescent="0.25">
      <c r="B109" s="39"/>
      <c r="C109" s="10" t="s">
        <v>141</v>
      </c>
      <c r="D109" s="10" t="s">
        <v>140</v>
      </c>
      <c r="E109" s="10">
        <v>742.5</v>
      </c>
      <c r="F109" s="10">
        <v>118.5</v>
      </c>
      <c r="G109" s="166" t="s">
        <v>135</v>
      </c>
      <c r="H109" s="167"/>
      <c r="L109" s="41"/>
    </row>
    <row r="110" spans="2:12" x14ac:dyDescent="0.25">
      <c r="B110" s="39"/>
      <c r="C110" s="10" t="s">
        <v>143</v>
      </c>
      <c r="D110" s="10" t="s">
        <v>142</v>
      </c>
      <c r="E110" s="10">
        <v>1298.5</v>
      </c>
      <c r="F110" s="10">
        <v>190.3</v>
      </c>
      <c r="G110" s="166" t="s">
        <v>135</v>
      </c>
      <c r="H110" s="167"/>
      <c r="L110" s="41"/>
    </row>
    <row r="111" spans="2:12" x14ac:dyDescent="0.25">
      <c r="B111" s="39"/>
      <c r="C111" s="10" t="s">
        <v>15</v>
      </c>
      <c r="G111" s="168" t="s">
        <v>144</v>
      </c>
      <c r="L111" s="41"/>
    </row>
    <row r="112" spans="2:12" ht="15.75" thickBot="1" x14ac:dyDescent="0.3">
      <c r="B112" s="42"/>
      <c r="C112" s="43"/>
      <c r="D112" s="43"/>
      <c r="E112" s="43"/>
      <c r="F112" s="43"/>
      <c r="G112" s="43"/>
      <c r="H112" s="43"/>
      <c r="I112" s="43"/>
      <c r="J112" s="43"/>
      <c r="K112" s="43"/>
      <c r="L112" s="44"/>
    </row>
    <row r="119" spans="2:12" ht="15.75" thickBot="1" x14ac:dyDescent="0.3"/>
    <row r="120" spans="2:12" x14ac:dyDescent="0.25">
      <c r="B120" s="36"/>
      <c r="C120" s="37"/>
      <c r="D120" s="37"/>
      <c r="E120" s="37"/>
      <c r="F120" s="37"/>
      <c r="G120" s="37"/>
      <c r="H120" s="37"/>
      <c r="I120" s="37"/>
      <c r="J120" s="37"/>
      <c r="K120" s="37"/>
      <c r="L120" s="38"/>
    </row>
    <row r="121" spans="2:12" ht="46.5" x14ac:dyDescent="0.7">
      <c r="B121" s="39"/>
      <c r="C121" s="40" t="s">
        <v>145</v>
      </c>
      <c r="L121" s="41"/>
    </row>
    <row r="122" spans="2:12" x14ac:dyDescent="0.25">
      <c r="B122" s="39"/>
      <c r="L122" s="41"/>
    </row>
    <row r="123" spans="2:12" x14ac:dyDescent="0.25">
      <c r="B123" s="39"/>
      <c r="L123" s="41"/>
    </row>
    <row r="124" spans="2:12" x14ac:dyDescent="0.25">
      <c r="B124" s="39"/>
      <c r="L124" s="41"/>
    </row>
    <row r="125" spans="2:12" x14ac:dyDescent="0.25">
      <c r="B125" s="39"/>
      <c r="F125" s="11"/>
      <c r="L125" s="41"/>
    </row>
    <row r="126" spans="2:12" x14ac:dyDescent="0.25">
      <c r="B126" s="39"/>
      <c r="L126" s="41"/>
    </row>
    <row r="127" spans="2:12" ht="18" x14ac:dyDescent="0.35">
      <c r="B127" s="39"/>
      <c r="C127" s="10" t="s">
        <v>146</v>
      </c>
      <c r="E127" s="49" t="s">
        <v>147</v>
      </c>
      <c r="F127" s="50" t="s">
        <v>148</v>
      </c>
      <c r="L127" s="41"/>
    </row>
    <row r="128" spans="2:12" x14ac:dyDescent="0.25">
      <c r="B128" s="39"/>
      <c r="C128" s="10" t="s">
        <v>149</v>
      </c>
      <c r="E128" s="51" t="s">
        <v>149</v>
      </c>
      <c r="F128" s="152" t="s">
        <v>4027</v>
      </c>
      <c r="L128" s="41"/>
    </row>
    <row r="129" spans="2:12" x14ac:dyDescent="0.25">
      <c r="B129" s="39"/>
      <c r="C129" s="10" t="s">
        <v>150</v>
      </c>
      <c r="E129" s="51" t="s">
        <v>150</v>
      </c>
      <c r="F129" s="153">
        <v>18.82</v>
      </c>
      <c r="L129" s="41"/>
    </row>
    <row r="130" spans="2:12" x14ac:dyDescent="0.25">
      <c r="B130" s="39"/>
      <c r="C130" s="10" t="s">
        <v>151</v>
      </c>
      <c r="E130" s="51" t="s">
        <v>151</v>
      </c>
      <c r="F130" s="52">
        <v>35</v>
      </c>
      <c r="L130" s="41"/>
    </row>
    <row r="131" spans="2:12" x14ac:dyDescent="0.25">
      <c r="B131" s="39"/>
      <c r="C131" s="10" t="s">
        <v>152</v>
      </c>
      <c r="E131" s="51" t="s">
        <v>152</v>
      </c>
      <c r="F131" s="53">
        <v>12.2</v>
      </c>
      <c r="L131" s="41"/>
    </row>
    <row r="132" spans="2:12" x14ac:dyDescent="0.25">
      <c r="B132" s="39"/>
      <c r="C132" s="10" t="s">
        <v>153</v>
      </c>
      <c r="E132" s="51" t="s">
        <v>153</v>
      </c>
      <c r="F132" s="54">
        <v>8.6999999999999993</v>
      </c>
      <c r="L132" s="41"/>
    </row>
    <row r="133" spans="2:12" x14ac:dyDescent="0.25">
      <c r="B133" s="39"/>
      <c r="C133" s="10" t="s">
        <v>154</v>
      </c>
      <c r="E133" s="51" t="s">
        <v>154</v>
      </c>
      <c r="F133" s="53">
        <v>7.4</v>
      </c>
      <c r="L133" s="41"/>
    </row>
    <row r="134" spans="2:12" x14ac:dyDescent="0.25">
      <c r="B134" s="39"/>
      <c r="C134" s="10" t="s">
        <v>155</v>
      </c>
      <c r="E134" s="51" t="s">
        <v>155</v>
      </c>
      <c r="F134" s="153" t="s">
        <v>4027</v>
      </c>
      <c r="L134" s="41"/>
    </row>
    <row r="135" spans="2:12" x14ac:dyDescent="0.25">
      <c r="B135" s="39"/>
      <c r="C135" s="10" t="s">
        <v>156</v>
      </c>
      <c r="E135" s="51" t="s">
        <v>156</v>
      </c>
      <c r="F135" s="53">
        <v>27.6</v>
      </c>
      <c r="L135" s="41"/>
    </row>
    <row r="136" spans="2:12" x14ac:dyDescent="0.25">
      <c r="B136" s="39"/>
      <c r="C136" s="10" t="s">
        <v>157</v>
      </c>
      <c r="E136" s="51" t="s">
        <v>157</v>
      </c>
      <c r="F136" s="54">
        <v>53.5</v>
      </c>
      <c r="L136" s="41"/>
    </row>
    <row r="137" spans="2:12" x14ac:dyDescent="0.25">
      <c r="B137" s="39"/>
      <c r="C137" s="10" t="s">
        <v>158</v>
      </c>
      <c r="E137" s="51" t="s">
        <v>158</v>
      </c>
      <c r="F137" s="53">
        <v>14.7</v>
      </c>
      <c r="L137" s="41"/>
    </row>
    <row r="138" spans="2:12" x14ac:dyDescent="0.25">
      <c r="B138" s="39"/>
      <c r="C138" s="10" t="s">
        <v>159</v>
      </c>
      <c r="E138" s="51" t="s">
        <v>159</v>
      </c>
      <c r="F138" s="52">
        <v>4.7</v>
      </c>
      <c r="L138" s="41"/>
    </row>
    <row r="139" spans="2:12" x14ac:dyDescent="0.25">
      <c r="B139" s="39"/>
      <c r="C139" s="10" t="s">
        <v>4024</v>
      </c>
      <c r="E139" s="51" t="s">
        <v>4024</v>
      </c>
      <c r="F139" s="153">
        <v>5.9</v>
      </c>
      <c r="L139" s="41"/>
    </row>
    <row r="140" spans="2:12" x14ac:dyDescent="0.25">
      <c r="B140" s="39"/>
      <c r="C140" s="10" t="s">
        <v>160</v>
      </c>
      <c r="E140" s="51" t="s">
        <v>160</v>
      </c>
      <c r="F140" s="55">
        <v>44.2</v>
      </c>
      <c r="L140" s="41"/>
    </row>
    <row r="141" spans="2:12" x14ac:dyDescent="0.25">
      <c r="B141" s="39"/>
      <c r="C141" s="10" t="s">
        <v>161</v>
      </c>
      <c r="E141" s="51" t="s">
        <v>161</v>
      </c>
      <c r="F141" s="152">
        <v>16.12</v>
      </c>
      <c r="L141" s="41"/>
    </row>
    <row r="142" spans="2:12" x14ac:dyDescent="0.25">
      <c r="B142" s="39"/>
      <c r="C142" s="10" t="s">
        <v>4022</v>
      </c>
      <c r="E142" s="51" t="s">
        <v>4022</v>
      </c>
      <c r="F142" s="153">
        <v>10.8</v>
      </c>
      <c r="L142" s="41"/>
    </row>
    <row r="143" spans="2:12" x14ac:dyDescent="0.25">
      <c r="B143" s="39"/>
      <c r="C143" s="10" t="s">
        <v>162</v>
      </c>
      <c r="E143" s="51" t="s">
        <v>162</v>
      </c>
      <c r="F143" s="53">
        <v>6.7</v>
      </c>
      <c r="L143" s="41"/>
    </row>
    <row r="144" spans="2:12" x14ac:dyDescent="0.25">
      <c r="B144" s="39"/>
      <c r="C144" s="10" t="s">
        <v>163</v>
      </c>
      <c r="E144" s="51" t="s">
        <v>163</v>
      </c>
      <c r="F144" s="52">
        <v>13.2</v>
      </c>
      <c r="L144" s="41"/>
    </row>
    <row r="145" spans="2:12" x14ac:dyDescent="0.25">
      <c r="B145" s="39"/>
      <c r="C145" s="10" t="s">
        <v>164</v>
      </c>
      <c r="E145" s="51" t="s">
        <v>164</v>
      </c>
      <c r="F145" s="153">
        <v>9.3000000000000007</v>
      </c>
      <c r="L145" s="41"/>
    </row>
    <row r="146" spans="2:12" x14ac:dyDescent="0.25">
      <c r="B146" s="39"/>
      <c r="C146" s="10" t="s">
        <v>165</v>
      </c>
      <c r="E146" s="51" t="s">
        <v>165</v>
      </c>
      <c r="F146" s="54">
        <v>51.5</v>
      </c>
      <c r="L146" s="41"/>
    </row>
    <row r="147" spans="2:12" x14ac:dyDescent="0.25">
      <c r="B147" s="39"/>
      <c r="C147" s="10" t="s">
        <v>166</v>
      </c>
      <c r="E147" s="51" t="s">
        <v>166</v>
      </c>
      <c r="F147" s="53">
        <v>58.9</v>
      </c>
      <c r="L147" s="41"/>
    </row>
    <row r="148" spans="2:12" x14ac:dyDescent="0.25">
      <c r="B148" s="39"/>
      <c r="C148" s="10" t="s">
        <v>167</v>
      </c>
      <c r="E148" s="51" t="s">
        <v>167</v>
      </c>
      <c r="F148" s="52">
        <v>62.7</v>
      </c>
      <c r="L148" s="41"/>
    </row>
    <row r="149" spans="2:12" x14ac:dyDescent="0.25">
      <c r="B149" s="39"/>
      <c r="C149" s="10" t="s">
        <v>168</v>
      </c>
      <c r="E149" s="51" t="s">
        <v>168</v>
      </c>
      <c r="F149" s="55">
        <v>14.3</v>
      </c>
      <c r="L149" s="41"/>
    </row>
    <row r="150" spans="2:12" x14ac:dyDescent="0.25">
      <c r="B150" s="39"/>
      <c r="C150" s="10" t="s">
        <v>169</v>
      </c>
      <c r="E150" s="51" t="s">
        <v>169</v>
      </c>
      <c r="F150" s="54">
        <v>39</v>
      </c>
      <c r="L150" s="41"/>
    </row>
    <row r="151" spans="2:12" x14ac:dyDescent="0.25">
      <c r="B151" s="39"/>
      <c r="C151" s="10" t="s">
        <v>170</v>
      </c>
      <c r="E151" s="51" t="s">
        <v>170</v>
      </c>
      <c r="F151" s="53">
        <v>68.900000000000006</v>
      </c>
      <c r="L151" s="41"/>
    </row>
    <row r="152" spans="2:12" x14ac:dyDescent="0.25">
      <c r="B152" s="39"/>
      <c r="C152" s="10" t="s">
        <v>171</v>
      </c>
      <c r="E152" s="51" t="s">
        <v>171</v>
      </c>
      <c r="F152" s="54">
        <v>55.8</v>
      </c>
      <c r="L152" s="41"/>
    </row>
    <row r="153" spans="2:12" x14ac:dyDescent="0.25">
      <c r="B153" s="39"/>
      <c r="C153" s="10" t="s">
        <v>172</v>
      </c>
      <c r="E153" s="51" t="s">
        <v>172</v>
      </c>
      <c r="F153" s="55">
        <v>61.5</v>
      </c>
      <c r="L153" s="41"/>
    </row>
    <row r="154" spans="2:12" x14ac:dyDescent="0.25">
      <c r="B154" s="39"/>
      <c r="C154" s="10" t="s">
        <v>173</v>
      </c>
      <c r="E154" s="51" t="s">
        <v>173</v>
      </c>
      <c r="F154" s="54">
        <v>152.19999999999999</v>
      </c>
      <c r="L154" s="41"/>
    </row>
    <row r="155" spans="2:12" x14ac:dyDescent="0.25">
      <c r="B155" s="39"/>
      <c r="C155" s="10" t="s">
        <v>174</v>
      </c>
      <c r="E155" s="51" t="s">
        <v>174</v>
      </c>
      <c r="F155" s="55">
        <v>19.3</v>
      </c>
      <c r="L155" s="41"/>
    </row>
    <row r="156" spans="2:12" x14ac:dyDescent="0.25">
      <c r="B156" s="39"/>
      <c r="C156" s="10" t="s">
        <v>175</v>
      </c>
      <c r="E156" s="51" t="s">
        <v>175</v>
      </c>
      <c r="F156" s="54">
        <v>14.8</v>
      </c>
      <c r="L156" s="41"/>
    </row>
    <row r="157" spans="2:12" x14ac:dyDescent="0.25">
      <c r="B157" s="39"/>
      <c r="C157" s="10" t="s">
        <v>4021</v>
      </c>
      <c r="E157" s="51" t="s">
        <v>4021</v>
      </c>
      <c r="F157" s="153">
        <v>17.7</v>
      </c>
      <c r="L157" s="41"/>
    </row>
    <row r="158" spans="2:12" x14ac:dyDescent="0.25">
      <c r="B158" s="39"/>
      <c r="C158" s="10" t="s">
        <v>176</v>
      </c>
      <c r="E158" s="51" t="s">
        <v>176</v>
      </c>
      <c r="F158" s="153">
        <v>23.35</v>
      </c>
      <c r="L158" s="41"/>
    </row>
    <row r="159" spans="2:12" x14ac:dyDescent="0.25">
      <c r="B159" s="39"/>
      <c r="C159" s="10" t="s">
        <v>177</v>
      </c>
      <c r="E159" s="51" t="s">
        <v>177</v>
      </c>
      <c r="F159" s="54">
        <v>90.3</v>
      </c>
      <c r="L159" s="41"/>
    </row>
    <row r="160" spans="2:12" x14ac:dyDescent="0.25">
      <c r="B160" s="39"/>
      <c r="C160" s="10" t="s">
        <v>178</v>
      </c>
      <c r="E160" s="51" t="s">
        <v>178</v>
      </c>
      <c r="F160" s="55">
        <v>54.3</v>
      </c>
      <c r="L160" s="41"/>
    </row>
    <row r="161" spans="2:12" x14ac:dyDescent="0.25">
      <c r="B161" s="39"/>
      <c r="C161" s="10" t="s">
        <v>179</v>
      </c>
      <c r="E161" s="51" t="s">
        <v>179</v>
      </c>
      <c r="F161" s="54">
        <v>19</v>
      </c>
      <c r="L161" s="41"/>
    </row>
    <row r="162" spans="2:12" x14ac:dyDescent="0.25">
      <c r="B162" s="39"/>
      <c r="C162" s="10" t="s">
        <v>180</v>
      </c>
      <c r="E162" s="51" t="s">
        <v>180</v>
      </c>
      <c r="F162" s="55">
        <v>86.2</v>
      </c>
      <c r="L162" s="41"/>
    </row>
    <row r="163" spans="2:12" x14ac:dyDescent="0.25">
      <c r="B163" s="39"/>
      <c r="C163" s="10" t="s">
        <v>181</v>
      </c>
      <c r="E163" s="51" t="s">
        <v>181</v>
      </c>
      <c r="F163" s="52">
        <v>24.2</v>
      </c>
      <c r="L163" s="41"/>
    </row>
    <row r="164" spans="2:12" x14ac:dyDescent="0.25">
      <c r="B164" s="39"/>
      <c r="C164" s="10" t="s">
        <v>182</v>
      </c>
      <c r="E164" s="51" t="s">
        <v>182</v>
      </c>
      <c r="F164" s="53">
        <v>106.4</v>
      </c>
      <c r="L164" s="41"/>
    </row>
    <row r="165" spans="2:12" x14ac:dyDescent="0.25">
      <c r="B165" s="39"/>
      <c r="C165" s="10" t="s">
        <v>183</v>
      </c>
      <c r="E165" s="51" t="s">
        <v>183</v>
      </c>
      <c r="F165" s="54">
        <v>24.5</v>
      </c>
      <c r="L165" s="41"/>
    </row>
    <row r="166" spans="2:12" x14ac:dyDescent="0.25">
      <c r="B166" s="39"/>
      <c r="C166" s="10" t="s">
        <v>184</v>
      </c>
      <c r="E166" s="51" t="s">
        <v>184</v>
      </c>
      <c r="F166" s="53">
        <v>51.4</v>
      </c>
      <c r="L166" s="41"/>
    </row>
    <row r="167" spans="2:12" x14ac:dyDescent="0.25">
      <c r="B167" s="39"/>
      <c r="C167" s="10" t="s">
        <v>185</v>
      </c>
      <c r="E167" s="51" t="s">
        <v>185</v>
      </c>
      <c r="F167" s="158">
        <v>6.98</v>
      </c>
      <c r="L167" s="41"/>
    </row>
    <row r="168" spans="2:12" x14ac:dyDescent="0.25">
      <c r="B168" s="39"/>
      <c r="C168" s="10" t="s">
        <v>186</v>
      </c>
      <c r="E168" s="51" t="s">
        <v>186</v>
      </c>
      <c r="F168" s="53">
        <v>7</v>
      </c>
      <c r="L168" s="41"/>
    </row>
    <row r="169" spans="2:12" x14ac:dyDescent="0.25">
      <c r="B169" s="39"/>
      <c r="C169" s="10" t="s">
        <v>4023</v>
      </c>
      <c r="E169" s="51" t="s">
        <v>4023</v>
      </c>
      <c r="F169" s="153">
        <v>17.600000000000001</v>
      </c>
      <c r="L169" s="41"/>
    </row>
    <row r="170" spans="2:12" x14ac:dyDescent="0.25">
      <c r="B170" s="39"/>
      <c r="C170" s="10" t="s">
        <v>187</v>
      </c>
      <c r="E170" s="51" t="s">
        <v>187</v>
      </c>
      <c r="F170" s="52">
        <v>6.6</v>
      </c>
      <c r="L170" s="41"/>
    </row>
    <row r="171" spans="2:12" x14ac:dyDescent="0.25">
      <c r="B171" s="39"/>
      <c r="C171" s="10" t="s">
        <v>188</v>
      </c>
      <c r="E171" s="56" t="s">
        <v>188</v>
      </c>
      <c r="F171" s="57">
        <v>43.4</v>
      </c>
      <c r="L171" s="41"/>
    </row>
    <row r="172" spans="2:12" x14ac:dyDescent="0.25">
      <c r="B172" s="39"/>
      <c r="C172" s="10" t="s">
        <v>189</v>
      </c>
      <c r="E172" s="56" t="s">
        <v>189</v>
      </c>
      <c r="F172" s="151">
        <v>32.1</v>
      </c>
      <c r="L172" s="41"/>
    </row>
    <row r="173" spans="2:12" x14ac:dyDescent="0.25">
      <c r="B173" s="39"/>
      <c r="C173" s="10" t="s">
        <v>190</v>
      </c>
      <c r="E173" s="51" t="s">
        <v>190</v>
      </c>
      <c r="F173" s="53">
        <v>63.8</v>
      </c>
      <c r="L173" s="41"/>
    </row>
    <row r="174" spans="2:12" x14ac:dyDescent="0.25">
      <c r="B174" s="39"/>
      <c r="C174" s="10" t="s">
        <v>191</v>
      </c>
      <c r="E174" s="51" t="s">
        <v>191</v>
      </c>
      <c r="F174" s="54">
        <v>16.100000000000001</v>
      </c>
      <c r="L174" s="41"/>
    </row>
    <row r="175" spans="2:12" x14ac:dyDescent="0.25">
      <c r="B175" s="39"/>
      <c r="C175" s="10" t="s">
        <v>192</v>
      </c>
      <c r="E175" s="56" t="s">
        <v>192</v>
      </c>
      <c r="F175" s="57">
        <v>38.5</v>
      </c>
      <c r="L175" s="41"/>
    </row>
    <row r="176" spans="2:12" x14ac:dyDescent="0.25">
      <c r="B176" s="39"/>
      <c r="C176" s="10" t="s">
        <v>15</v>
      </c>
      <c r="E176" s="56" t="s">
        <v>15</v>
      </c>
      <c r="F176" s="57"/>
      <c r="L176" s="41"/>
    </row>
    <row r="177" spans="2:12" x14ac:dyDescent="0.25">
      <c r="B177" s="39"/>
      <c r="E177"/>
      <c r="F177"/>
      <c r="L177" s="41"/>
    </row>
    <row r="178" spans="2:12" x14ac:dyDescent="0.25">
      <c r="B178" s="39"/>
      <c r="L178" s="41"/>
    </row>
    <row r="179" spans="2:12" x14ac:dyDescent="0.25">
      <c r="B179" s="39"/>
      <c r="E179" s="10" t="s">
        <v>96</v>
      </c>
      <c r="F179" t="s">
        <v>193</v>
      </c>
      <c r="L179" s="41"/>
    </row>
    <row r="180" spans="2:12" x14ac:dyDescent="0.25">
      <c r="B180" s="39"/>
      <c r="F180" t="s">
        <v>194</v>
      </c>
      <c r="L180" s="41"/>
    </row>
    <row r="181" spans="2:12" x14ac:dyDescent="0.25">
      <c r="B181" s="39"/>
      <c r="F181" t="s">
        <v>4026</v>
      </c>
      <c r="L181" s="41"/>
    </row>
    <row r="182" spans="2:12" x14ac:dyDescent="0.25">
      <c r="B182" s="39"/>
      <c r="E182" s="154" t="s">
        <v>4025</v>
      </c>
      <c r="L182" s="41"/>
    </row>
    <row r="183" spans="2:12" x14ac:dyDescent="0.25">
      <c r="B183" s="39"/>
      <c r="E183" s="10" t="s">
        <v>195</v>
      </c>
      <c r="F183" s="10" t="s">
        <v>196</v>
      </c>
      <c r="L183" s="41"/>
    </row>
    <row r="184" spans="2:12" x14ac:dyDescent="0.25">
      <c r="B184" s="39"/>
      <c r="L184" s="41"/>
    </row>
    <row r="185" spans="2:12" x14ac:dyDescent="0.25">
      <c r="B185" s="39"/>
      <c r="L185" s="41"/>
    </row>
    <row r="186" spans="2:12" x14ac:dyDescent="0.25">
      <c r="B186" s="39"/>
      <c r="E186" s="10" t="s">
        <v>197</v>
      </c>
      <c r="F186" s="10" t="s">
        <v>198</v>
      </c>
      <c r="L186" s="41"/>
    </row>
    <row r="187" spans="2:12" ht="15.75" thickBot="1" x14ac:dyDescent="0.3">
      <c r="B187" s="42"/>
      <c r="C187" s="43"/>
      <c r="D187" s="43"/>
      <c r="E187" s="43"/>
      <c r="F187" s="43"/>
      <c r="G187" s="43"/>
      <c r="H187" s="43"/>
      <c r="I187" s="43"/>
      <c r="J187" s="43"/>
      <c r="K187" s="43"/>
      <c r="L187" s="44"/>
    </row>
    <row r="194" spans="2:12" ht="15.75" thickBot="1" x14ac:dyDescent="0.3"/>
    <row r="195" spans="2:12" x14ac:dyDescent="0.25">
      <c r="B195" s="36"/>
      <c r="C195" s="37"/>
      <c r="D195" s="37"/>
      <c r="E195" s="37"/>
      <c r="F195" s="37"/>
      <c r="G195" s="37"/>
      <c r="H195" s="37"/>
      <c r="I195" s="37"/>
      <c r="J195" s="37"/>
      <c r="K195" s="37"/>
      <c r="L195" s="38"/>
    </row>
    <row r="196" spans="2:12" ht="46.5" x14ac:dyDescent="0.7">
      <c r="B196" s="39"/>
      <c r="C196" s="40" t="s">
        <v>199</v>
      </c>
      <c r="L196" s="41"/>
    </row>
    <row r="197" spans="2:12" x14ac:dyDescent="0.25">
      <c r="B197" s="39"/>
      <c r="L197" s="41"/>
    </row>
    <row r="198" spans="2:12" x14ac:dyDescent="0.25">
      <c r="B198" s="39"/>
      <c r="L198" s="41"/>
    </row>
    <row r="199" spans="2:12" x14ac:dyDescent="0.25">
      <c r="B199" s="39"/>
      <c r="L199" s="41"/>
    </row>
    <row r="200" spans="2:12" x14ac:dyDescent="0.25">
      <c r="B200" s="39"/>
      <c r="L200" s="41"/>
    </row>
    <row r="201" spans="2:12" x14ac:dyDescent="0.25">
      <c r="B201" s="39"/>
      <c r="L201" s="41"/>
    </row>
    <row r="202" spans="2:12" x14ac:dyDescent="0.25">
      <c r="B202" s="39"/>
      <c r="C202" s="45" t="s">
        <v>200</v>
      </c>
      <c r="E202" s="10" t="s">
        <v>201</v>
      </c>
      <c r="F202" s="10" t="s">
        <v>202</v>
      </c>
      <c r="G202" s="10" t="s">
        <v>203</v>
      </c>
      <c r="H202" s="10" t="s">
        <v>204</v>
      </c>
      <c r="I202" s="10" t="s">
        <v>205</v>
      </c>
      <c r="J202" s="10" t="s">
        <v>206</v>
      </c>
      <c r="L202" s="41"/>
    </row>
    <row r="203" spans="2:12" x14ac:dyDescent="0.25">
      <c r="B203" s="39"/>
      <c r="C203" s="46" t="s">
        <v>218</v>
      </c>
      <c r="E203" s="10" t="s">
        <v>218</v>
      </c>
      <c r="F203" s="10" t="s">
        <v>208</v>
      </c>
      <c r="G203" s="10">
        <v>153</v>
      </c>
      <c r="H203" s="10">
        <v>3500</v>
      </c>
      <c r="I203" s="31">
        <v>62.673471214970007</v>
      </c>
      <c r="J203" s="31">
        <v>22.875816993464053</v>
      </c>
      <c r="L203" s="41"/>
    </row>
    <row r="204" spans="2:12" x14ac:dyDescent="0.25">
      <c r="B204" s="39"/>
      <c r="C204" s="46" t="s">
        <v>249</v>
      </c>
      <c r="E204" s="10" t="s">
        <v>249</v>
      </c>
      <c r="F204" s="10" t="s">
        <v>231</v>
      </c>
      <c r="G204" s="10">
        <v>60</v>
      </c>
      <c r="H204" s="10">
        <v>350</v>
      </c>
      <c r="I204" s="31">
        <v>15.981735159817351</v>
      </c>
      <c r="J204" s="31">
        <v>5.833333333333333</v>
      </c>
      <c r="L204" s="41"/>
    </row>
    <row r="205" spans="2:12" x14ac:dyDescent="0.25">
      <c r="B205" s="39"/>
      <c r="C205" s="47" t="s">
        <v>245</v>
      </c>
      <c r="E205" s="10" t="s">
        <v>245</v>
      </c>
      <c r="F205" s="10" t="s">
        <v>246</v>
      </c>
      <c r="G205" s="10">
        <v>20</v>
      </c>
      <c r="H205" s="10">
        <v>150</v>
      </c>
      <c r="I205" s="31">
        <v>20.547945205479451</v>
      </c>
      <c r="J205" s="31">
        <v>7.5</v>
      </c>
      <c r="L205" s="41"/>
    </row>
    <row r="206" spans="2:12" x14ac:dyDescent="0.25">
      <c r="B206" s="39"/>
      <c r="C206" s="47" t="s">
        <v>225</v>
      </c>
      <c r="E206" s="10" t="s">
        <v>225</v>
      </c>
      <c r="F206" s="10" t="s">
        <v>215</v>
      </c>
      <c r="G206" s="10">
        <v>40</v>
      </c>
      <c r="H206" s="10">
        <v>750</v>
      </c>
      <c r="I206" s="31">
        <v>51.369863013698627</v>
      </c>
      <c r="J206" s="31">
        <v>18.75</v>
      </c>
      <c r="L206" s="41"/>
    </row>
    <row r="207" spans="2:12" x14ac:dyDescent="0.25">
      <c r="B207" s="39"/>
      <c r="C207" s="47" t="s">
        <v>209</v>
      </c>
      <c r="E207" s="10" t="s">
        <v>209</v>
      </c>
      <c r="F207" s="10" t="s">
        <v>210</v>
      </c>
      <c r="G207" s="10">
        <v>47</v>
      </c>
      <c r="H207" s="10">
        <v>1500</v>
      </c>
      <c r="I207" s="31">
        <v>87.438064704167886</v>
      </c>
      <c r="J207" s="31">
        <v>31.914893617021278</v>
      </c>
      <c r="L207" s="41"/>
    </row>
    <row r="208" spans="2:12" x14ac:dyDescent="0.25">
      <c r="B208" s="39"/>
      <c r="C208" s="46" t="s">
        <v>224</v>
      </c>
      <c r="E208" s="10" t="s">
        <v>224</v>
      </c>
      <c r="F208" s="10" t="s">
        <v>210</v>
      </c>
      <c r="G208" s="10">
        <v>80</v>
      </c>
      <c r="H208" s="10">
        <v>1500</v>
      </c>
      <c r="I208" s="31">
        <v>51.369863013698627</v>
      </c>
      <c r="J208" s="31">
        <v>18.75</v>
      </c>
      <c r="L208" s="41"/>
    </row>
    <row r="209" spans="2:12" x14ac:dyDescent="0.25">
      <c r="B209" s="39"/>
      <c r="C209" s="47" t="s">
        <v>229</v>
      </c>
      <c r="E209" s="10" t="s">
        <v>229</v>
      </c>
      <c r="F209" s="10" t="s">
        <v>210</v>
      </c>
      <c r="G209" s="10">
        <v>99</v>
      </c>
      <c r="H209" s="10">
        <v>1500</v>
      </c>
      <c r="I209" s="31">
        <v>41.511000415110004</v>
      </c>
      <c r="J209" s="31">
        <v>15.151515151515152</v>
      </c>
      <c r="L209" s="41"/>
    </row>
    <row r="210" spans="2:12" x14ac:dyDescent="0.25">
      <c r="B210" s="39"/>
      <c r="C210" s="46" t="s">
        <v>242</v>
      </c>
      <c r="E210" s="10" t="s">
        <v>242</v>
      </c>
      <c r="F210" s="10" t="s">
        <v>215</v>
      </c>
      <c r="G210" s="10">
        <v>80</v>
      </c>
      <c r="H210" s="10">
        <v>750</v>
      </c>
      <c r="I210" s="31">
        <v>25.684931506849313</v>
      </c>
      <c r="J210" s="31">
        <v>9.375</v>
      </c>
      <c r="L210" s="41"/>
    </row>
    <row r="211" spans="2:12" x14ac:dyDescent="0.25">
      <c r="B211" s="39"/>
      <c r="C211" s="47" t="s">
        <v>227</v>
      </c>
      <c r="E211" s="10" t="s">
        <v>227</v>
      </c>
      <c r="F211" s="10" t="s">
        <v>210</v>
      </c>
      <c r="G211" s="10">
        <v>91</v>
      </c>
      <c r="H211" s="10">
        <v>1500</v>
      </c>
      <c r="I211" s="31">
        <v>45.16031913292187</v>
      </c>
      <c r="J211" s="31">
        <v>16.483516483516482</v>
      </c>
      <c r="L211" s="41"/>
    </row>
    <row r="212" spans="2:12" x14ac:dyDescent="0.25">
      <c r="B212" s="39"/>
      <c r="C212" s="46" t="s">
        <v>244</v>
      </c>
      <c r="E212" s="10" t="s">
        <v>244</v>
      </c>
      <c r="F212" s="10" t="s">
        <v>215</v>
      </c>
      <c r="G212" s="10">
        <v>90</v>
      </c>
      <c r="H212" s="10">
        <v>750</v>
      </c>
      <c r="I212" s="31">
        <v>22.831050228310502</v>
      </c>
      <c r="J212" s="31">
        <v>8.3333333333333339</v>
      </c>
      <c r="L212" s="41"/>
    </row>
    <row r="213" spans="2:12" x14ac:dyDescent="0.25">
      <c r="B213" s="39"/>
      <c r="C213" s="46" t="s">
        <v>207</v>
      </c>
      <c r="E213" s="10" t="s">
        <v>207</v>
      </c>
      <c r="F213" s="10" t="s">
        <v>208</v>
      </c>
      <c r="G213" s="10">
        <v>66</v>
      </c>
      <c r="H213" s="10">
        <v>3500</v>
      </c>
      <c r="I213" s="31">
        <v>145.28850145288501</v>
      </c>
      <c r="J213" s="31">
        <v>53.030303030303031</v>
      </c>
      <c r="L213" s="41"/>
    </row>
    <row r="214" spans="2:12" x14ac:dyDescent="0.25">
      <c r="B214" s="39"/>
      <c r="C214" s="47" t="s">
        <v>217</v>
      </c>
      <c r="E214" s="10" t="s">
        <v>217</v>
      </c>
      <c r="F214" s="10" t="s">
        <v>208</v>
      </c>
      <c r="G214" s="10">
        <v>150</v>
      </c>
      <c r="H214" s="10">
        <v>3500</v>
      </c>
      <c r="I214" s="31">
        <v>63.926940639269404</v>
      </c>
      <c r="J214" s="31">
        <v>23.333333333333332</v>
      </c>
      <c r="L214" s="41"/>
    </row>
    <row r="215" spans="2:12" x14ac:dyDescent="0.25">
      <c r="B215" s="39"/>
      <c r="C215" s="47" t="s">
        <v>237</v>
      </c>
      <c r="E215" s="10" t="s">
        <v>237</v>
      </c>
      <c r="F215" s="10" t="s">
        <v>215</v>
      </c>
      <c r="G215" s="10">
        <v>60</v>
      </c>
      <c r="H215" s="10">
        <v>750</v>
      </c>
      <c r="I215" s="31">
        <v>34.246575342465754</v>
      </c>
      <c r="J215" s="31">
        <v>12.5</v>
      </c>
      <c r="L215" s="41"/>
    </row>
    <row r="216" spans="2:12" x14ac:dyDescent="0.25">
      <c r="B216" s="39"/>
      <c r="C216" s="47" t="s">
        <v>232</v>
      </c>
      <c r="E216" s="10" t="s">
        <v>232</v>
      </c>
      <c r="F216" s="10" t="s">
        <v>215</v>
      </c>
      <c r="G216" s="10">
        <v>52</v>
      </c>
      <c r="H216" s="10">
        <v>750</v>
      </c>
      <c r="I216" s="31">
        <v>39.515279241306636</v>
      </c>
      <c r="J216" s="31">
        <v>14.423076923076923</v>
      </c>
      <c r="L216" s="41"/>
    </row>
    <row r="217" spans="2:12" x14ac:dyDescent="0.25">
      <c r="B217" s="39"/>
      <c r="C217" s="46" t="s">
        <v>226</v>
      </c>
      <c r="E217" s="10" t="s">
        <v>226</v>
      </c>
      <c r="F217" s="10" t="s">
        <v>215</v>
      </c>
      <c r="G217" s="10">
        <v>40</v>
      </c>
      <c r="H217" s="10">
        <v>750</v>
      </c>
      <c r="I217" s="31">
        <v>51.369863013698627</v>
      </c>
      <c r="J217" s="31">
        <v>18.75</v>
      </c>
      <c r="L217" s="41"/>
    </row>
    <row r="218" spans="2:12" x14ac:dyDescent="0.25">
      <c r="B218" s="39"/>
      <c r="C218" s="46" t="s">
        <v>216</v>
      </c>
      <c r="E218" s="10" t="s">
        <v>216</v>
      </c>
      <c r="F218" s="10" t="s">
        <v>210</v>
      </c>
      <c r="G218" s="10">
        <v>62</v>
      </c>
      <c r="H218" s="10">
        <v>1500</v>
      </c>
      <c r="I218" s="31">
        <v>66.283694211224045</v>
      </c>
      <c r="J218" s="31">
        <v>24.193548387096776</v>
      </c>
      <c r="L218" s="41"/>
    </row>
    <row r="219" spans="2:12" x14ac:dyDescent="0.25">
      <c r="B219" s="39"/>
      <c r="C219" s="47" t="s">
        <v>219</v>
      </c>
      <c r="E219" s="10" t="s">
        <v>219</v>
      </c>
      <c r="F219" s="10" t="s">
        <v>210</v>
      </c>
      <c r="G219" s="10">
        <v>68</v>
      </c>
      <c r="H219" s="10">
        <v>1500</v>
      </c>
      <c r="I219" s="31">
        <v>60.43513295729251</v>
      </c>
      <c r="J219" s="31">
        <v>22.058823529411764</v>
      </c>
      <c r="L219" s="41"/>
    </row>
    <row r="220" spans="2:12" x14ac:dyDescent="0.25">
      <c r="B220" s="39"/>
      <c r="C220" s="46" t="s">
        <v>240</v>
      </c>
      <c r="E220" s="10" t="s">
        <v>240</v>
      </c>
      <c r="F220" s="10" t="s">
        <v>215</v>
      </c>
      <c r="G220" s="10">
        <v>65</v>
      </c>
      <c r="H220" s="10">
        <v>750</v>
      </c>
      <c r="I220" s="31">
        <v>31.612223393045312</v>
      </c>
      <c r="J220" s="31">
        <v>11.538461538461538</v>
      </c>
      <c r="L220" s="41"/>
    </row>
    <row r="221" spans="2:12" x14ac:dyDescent="0.25">
      <c r="B221" s="39"/>
      <c r="C221" s="46" t="s">
        <v>222</v>
      </c>
      <c r="E221" s="10" t="s">
        <v>222</v>
      </c>
      <c r="F221" s="10" t="s">
        <v>208</v>
      </c>
      <c r="G221" s="10">
        <v>165</v>
      </c>
      <c r="H221" s="10">
        <v>3500</v>
      </c>
      <c r="I221" s="31">
        <v>58.115400581154006</v>
      </c>
      <c r="J221" s="31">
        <v>21.212121212121211</v>
      </c>
      <c r="L221" s="41"/>
    </row>
    <row r="222" spans="2:12" x14ac:dyDescent="0.25">
      <c r="B222" s="39"/>
      <c r="C222" s="47" t="s">
        <v>212</v>
      </c>
      <c r="E222" s="10" t="s">
        <v>212</v>
      </c>
      <c r="F222" s="10" t="s">
        <v>210</v>
      </c>
      <c r="G222" s="10">
        <v>53</v>
      </c>
      <c r="H222" s="10">
        <v>1500</v>
      </c>
      <c r="I222" s="31">
        <v>77.539415869733787</v>
      </c>
      <c r="J222" s="31">
        <v>28.30188679245283</v>
      </c>
      <c r="L222" s="41"/>
    </row>
    <row r="223" spans="2:12" x14ac:dyDescent="0.25">
      <c r="B223" s="39"/>
      <c r="C223" s="58" t="s">
        <v>233</v>
      </c>
      <c r="E223" s="59" t="s">
        <v>233</v>
      </c>
      <c r="F223" s="10" t="s">
        <v>234</v>
      </c>
      <c r="G223" s="10">
        <v>1200</v>
      </c>
      <c r="H223" s="10">
        <v>15066.5</v>
      </c>
      <c r="I223" s="31">
        <v>34.398401826484019</v>
      </c>
      <c r="J223" s="31">
        <v>12.555416666666666</v>
      </c>
      <c r="L223" s="41"/>
    </row>
    <row r="224" spans="2:12" x14ac:dyDescent="0.25">
      <c r="B224" s="39"/>
      <c r="C224" s="46" t="s">
        <v>211</v>
      </c>
      <c r="E224" s="10" t="s">
        <v>211</v>
      </c>
      <c r="F224" s="10" t="s">
        <v>210</v>
      </c>
      <c r="G224" s="10">
        <v>50</v>
      </c>
      <c r="H224" s="10">
        <v>1500</v>
      </c>
      <c r="I224" s="31">
        <v>82.191780821917803</v>
      </c>
      <c r="J224" s="31">
        <v>30</v>
      </c>
      <c r="L224" s="41"/>
    </row>
    <row r="225" spans="2:12" x14ac:dyDescent="0.25">
      <c r="B225" s="39"/>
      <c r="C225" s="47" t="s">
        <v>235</v>
      </c>
      <c r="E225" s="10" t="s">
        <v>235</v>
      </c>
      <c r="F225" s="10" t="s">
        <v>215</v>
      </c>
      <c r="G225" s="10">
        <v>60</v>
      </c>
      <c r="H225" s="10">
        <v>750</v>
      </c>
      <c r="I225" s="31">
        <v>34.246575342465754</v>
      </c>
      <c r="J225" s="31">
        <v>12.5</v>
      </c>
      <c r="L225" s="41"/>
    </row>
    <row r="226" spans="2:12" x14ac:dyDescent="0.25">
      <c r="B226" s="39"/>
      <c r="C226" s="47" t="s">
        <v>221</v>
      </c>
      <c r="E226" s="10" t="s">
        <v>221</v>
      </c>
      <c r="F226" s="10" t="s">
        <v>210</v>
      </c>
      <c r="G226" s="10">
        <v>70</v>
      </c>
      <c r="H226" s="10">
        <v>1500</v>
      </c>
      <c r="I226" s="31">
        <v>58.708414872798436</v>
      </c>
      <c r="J226" s="31">
        <v>21.428571428571427</v>
      </c>
      <c r="L226" s="41"/>
    </row>
    <row r="227" spans="2:12" x14ac:dyDescent="0.25">
      <c r="B227" s="39"/>
      <c r="C227" s="46" t="s">
        <v>213</v>
      </c>
      <c r="E227" s="10" t="s">
        <v>213</v>
      </c>
      <c r="F227" s="10" t="s">
        <v>210</v>
      </c>
      <c r="G227" s="10">
        <v>60</v>
      </c>
      <c r="H227" s="10">
        <v>1500</v>
      </c>
      <c r="I227" s="31">
        <v>68.493150684931507</v>
      </c>
      <c r="J227" s="31">
        <v>25</v>
      </c>
      <c r="L227" s="41"/>
    </row>
    <row r="228" spans="2:12" x14ac:dyDescent="0.25">
      <c r="B228" s="39"/>
      <c r="C228" s="47" t="s">
        <v>250</v>
      </c>
      <c r="E228" s="10" t="s">
        <v>250</v>
      </c>
      <c r="F228" s="10" t="s">
        <v>231</v>
      </c>
      <c r="G228" s="10">
        <v>65</v>
      </c>
      <c r="H228" s="10">
        <v>350</v>
      </c>
      <c r="I228" s="31">
        <v>14.752370916754478</v>
      </c>
      <c r="J228" s="31">
        <v>5.384615384615385</v>
      </c>
      <c r="L228" s="41"/>
    </row>
    <row r="229" spans="2:12" x14ac:dyDescent="0.25">
      <c r="B229" s="39"/>
      <c r="C229" s="46" t="s">
        <v>228</v>
      </c>
      <c r="E229" s="10" t="s">
        <v>228</v>
      </c>
      <c r="F229" s="10" t="s">
        <v>215</v>
      </c>
      <c r="G229" s="10">
        <v>46</v>
      </c>
      <c r="H229" s="10">
        <v>750</v>
      </c>
      <c r="I229" s="31">
        <v>44.669446098868377</v>
      </c>
      <c r="J229" s="31">
        <v>16.304347826086957</v>
      </c>
      <c r="L229" s="41"/>
    </row>
    <row r="230" spans="2:12" x14ac:dyDescent="0.25">
      <c r="B230" s="39"/>
      <c r="C230" s="46" t="s">
        <v>238</v>
      </c>
      <c r="E230" s="10" t="s">
        <v>238</v>
      </c>
      <c r="F230" s="10" t="s">
        <v>231</v>
      </c>
      <c r="G230" s="10">
        <v>30</v>
      </c>
      <c r="H230" s="10">
        <v>350</v>
      </c>
      <c r="I230" s="31">
        <v>31.963470319634702</v>
      </c>
      <c r="J230" s="31">
        <v>11.666666666666666</v>
      </c>
      <c r="L230" s="41"/>
    </row>
    <row r="231" spans="2:12" x14ac:dyDescent="0.25">
      <c r="B231" s="39"/>
      <c r="C231" s="47" t="s">
        <v>3933</v>
      </c>
      <c r="E231" s="10" t="s">
        <v>3933</v>
      </c>
      <c r="F231" s="10" t="s">
        <v>3934</v>
      </c>
      <c r="G231" s="10">
        <v>40</v>
      </c>
      <c r="H231" s="10">
        <v>150</v>
      </c>
      <c r="I231" s="31">
        <f>(Antarctic_Stations_Emissions[[#This Row],[Averaged annual eCO2 (t)]]*1000/365)/40</f>
        <v>10.273972602739725</v>
      </c>
      <c r="J231" s="31">
        <f>Antarctic_Stations_Emissions[[#This Row],[Averaged annual eCO2 (t)]]/Antarctic_Stations_Emissions[[#This Row],[max staff]]</f>
        <v>3.75</v>
      </c>
      <c r="L231" s="41"/>
    </row>
    <row r="232" spans="2:12" x14ac:dyDescent="0.25">
      <c r="B232" s="39"/>
      <c r="C232" s="47" t="s">
        <v>248</v>
      </c>
      <c r="E232" s="10" t="s">
        <v>248</v>
      </c>
      <c r="F232" s="10" t="s">
        <v>231</v>
      </c>
      <c r="G232" s="10">
        <v>50</v>
      </c>
      <c r="H232" s="10">
        <v>350</v>
      </c>
      <c r="I232" s="31">
        <v>19.17808219178082</v>
      </c>
      <c r="J232" s="31">
        <v>7</v>
      </c>
      <c r="L232" s="41"/>
    </row>
    <row r="233" spans="2:12" x14ac:dyDescent="0.25">
      <c r="B233" s="39"/>
      <c r="C233" s="47" t="s">
        <v>241</v>
      </c>
      <c r="E233" s="10" t="s">
        <v>241</v>
      </c>
      <c r="F233" s="10" t="s">
        <v>210</v>
      </c>
      <c r="G233" s="10">
        <v>136</v>
      </c>
      <c r="H233" s="10">
        <v>1500</v>
      </c>
      <c r="I233" s="31">
        <v>30.217566478646255</v>
      </c>
      <c r="J233" s="31">
        <v>11.029411764705882</v>
      </c>
      <c r="L233" s="41"/>
    </row>
    <row r="234" spans="2:12" x14ac:dyDescent="0.25">
      <c r="B234" s="39"/>
      <c r="C234" s="46" t="s">
        <v>247</v>
      </c>
      <c r="E234" s="10" t="s">
        <v>247</v>
      </c>
      <c r="F234" s="10" t="s">
        <v>246</v>
      </c>
      <c r="G234" s="10">
        <v>21</v>
      </c>
      <c r="H234" s="10">
        <v>150</v>
      </c>
      <c r="I234" s="31">
        <v>19.569471624266146</v>
      </c>
      <c r="J234" s="31">
        <v>7.1428571428571432</v>
      </c>
      <c r="L234" s="41"/>
    </row>
    <row r="235" spans="2:12" x14ac:dyDescent="0.25">
      <c r="B235" s="39"/>
      <c r="C235" s="47" t="s">
        <v>223</v>
      </c>
      <c r="E235" s="10" t="s">
        <v>223</v>
      </c>
      <c r="F235" s="10" t="s">
        <v>210</v>
      </c>
      <c r="G235" s="10">
        <v>80</v>
      </c>
      <c r="H235" s="10">
        <v>1500</v>
      </c>
      <c r="I235" s="31">
        <v>51.369863013698627</v>
      </c>
      <c r="J235" s="31">
        <v>18.75</v>
      </c>
      <c r="L235" s="41"/>
    </row>
    <row r="236" spans="2:12" x14ac:dyDescent="0.25">
      <c r="B236" s="39"/>
      <c r="C236" s="47" t="s">
        <v>243</v>
      </c>
      <c r="E236" s="10" t="s">
        <v>243</v>
      </c>
      <c r="F236" s="10" t="s">
        <v>215</v>
      </c>
      <c r="G236" s="10">
        <v>86</v>
      </c>
      <c r="H236" s="10">
        <v>750</v>
      </c>
      <c r="I236" s="31">
        <v>23.892959541255177</v>
      </c>
      <c r="J236" s="31">
        <v>8.720930232558139</v>
      </c>
      <c r="L236" s="41"/>
    </row>
    <row r="237" spans="2:12" x14ac:dyDescent="0.25">
      <c r="B237" s="39"/>
      <c r="C237" s="47" t="s">
        <v>239</v>
      </c>
      <c r="E237" s="10" t="s">
        <v>239</v>
      </c>
      <c r="F237" s="10" t="s">
        <v>210</v>
      </c>
      <c r="G237" s="10">
        <v>130</v>
      </c>
      <c r="H237" s="10">
        <v>1500</v>
      </c>
      <c r="I237" s="31">
        <v>31.612223393045312</v>
      </c>
      <c r="J237" s="31">
        <v>11.538461538461538</v>
      </c>
      <c r="L237" s="41"/>
    </row>
    <row r="238" spans="2:12" x14ac:dyDescent="0.25">
      <c r="B238" s="39"/>
      <c r="C238" s="46" t="s">
        <v>220</v>
      </c>
      <c r="E238" s="10" t="s">
        <v>220</v>
      </c>
      <c r="F238" s="10" t="s">
        <v>210</v>
      </c>
      <c r="G238" s="10">
        <v>70</v>
      </c>
      <c r="H238" s="10">
        <v>1500</v>
      </c>
      <c r="I238" s="31">
        <v>58.708414872798436</v>
      </c>
      <c r="J238" s="31">
        <v>21.428571428571427</v>
      </c>
      <c r="L238" s="41"/>
    </row>
    <row r="239" spans="2:12" x14ac:dyDescent="0.25">
      <c r="B239" s="39"/>
      <c r="C239" s="46" t="s">
        <v>230</v>
      </c>
      <c r="E239" s="10" t="s">
        <v>230</v>
      </c>
      <c r="F239" s="10" t="s">
        <v>231</v>
      </c>
      <c r="G239" s="10">
        <v>24</v>
      </c>
      <c r="H239" s="10">
        <v>350</v>
      </c>
      <c r="I239" s="31">
        <v>39.954337899543376</v>
      </c>
      <c r="J239" s="31">
        <v>14.583333333333334</v>
      </c>
      <c r="L239" s="41"/>
    </row>
    <row r="240" spans="2:12" x14ac:dyDescent="0.25">
      <c r="B240" s="39"/>
      <c r="C240" s="60" t="s">
        <v>214</v>
      </c>
      <c r="E240" s="10" t="s">
        <v>214</v>
      </c>
      <c r="F240" s="10" t="s">
        <v>215</v>
      </c>
      <c r="G240" s="10">
        <v>30</v>
      </c>
      <c r="H240" s="10">
        <v>750</v>
      </c>
      <c r="I240" s="31">
        <v>68.493150684931507</v>
      </c>
      <c r="J240" s="31">
        <v>25</v>
      </c>
      <c r="L240" s="41"/>
    </row>
    <row r="241" spans="2:12" x14ac:dyDescent="0.25">
      <c r="B241" s="39"/>
      <c r="C241" s="48" t="s">
        <v>236</v>
      </c>
      <c r="E241" s="10" t="s">
        <v>236</v>
      </c>
      <c r="F241" s="10" t="s">
        <v>215</v>
      </c>
      <c r="G241" s="10">
        <v>60</v>
      </c>
      <c r="H241" s="10">
        <v>750</v>
      </c>
      <c r="I241" s="31">
        <v>34.246575342465754</v>
      </c>
      <c r="J241" s="31">
        <v>12.5</v>
      </c>
      <c r="L241" s="41"/>
    </row>
    <row r="242" spans="2:12" x14ac:dyDescent="0.25">
      <c r="B242" s="39"/>
      <c r="C242" s="60" t="s">
        <v>15</v>
      </c>
      <c r="E242" s="10" t="s">
        <v>15</v>
      </c>
      <c r="I242" s="31"/>
      <c r="J242" s="31"/>
      <c r="L242" s="41"/>
    </row>
    <row r="243" spans="2:12" x14ac:dyDescent="0.25">
      <c r="B243" s="39"/>
      <c r="L243" s="41"/>
    </row>
    <row r="244" spans="2:12" x14ac:dyDescent="0.25">
      <c r="B244" s="39"/>
      <c r="E244" s="10" t="s">
        <v>251</v>
      </c>
      <c r="L244" s="41"/>
    </row>
    <row r="245" spans="2:12" x14ac:dyDescent="0.25">
      <c r="B245" s="39"/>
      <c r="E245" s="10" t="s">
        <v>252</v>
      </c>
      <c r="L245" s="41"/>
    </row>
    <row r="246" spans="2:12" x14ac:dyDescent="0.25">
      <c r="B246" s="39"/>
      <c r="E246" s="10" t="s">
        <v>253</v>
      </c>
      <c r="L246" s="41"/>
    </row>
    <row r="247" spans="2:12" x14ac:dyDescent="0.25">
      <c r="B247" s="39"/>
      <c r="E247" t="s">
        <v>198</v>
      </c>
      <c r="L247" s="41"/>
    </row>
    <row r="248" spans="2:12" ht="15.75" thickBot="1" x14ac:dyDescent="0.3">
      <c r="B248" s="42"/>
      <c r="C248" s="43"/>
      <c r="D248" s="43"/>
      <c r="E248" s="43"/>
      <c r="F248" s="43"/>
      <c r="G248" s="43"/>
      <c r="H248" s="43"/>
      <c r="I248" s="43"/>
      <c r="J248" s="43"/>
      <c r="K248" s="43"/>
      <c r="L248" s="44"/>
    </row>
    <row r="251" spans="2:12" ht="15.75" thickBot="1" x14ac:dyDescent="0.3"/>
    <row r="252" spans="2:12" x14ac:dyDescent="0.25">
      <c r="B252" s="36"/>
      <c r="C252" s="37"/>
      <c r="D252" s="37"/>
      <c r="E252" s="37"/>
      <c r="F252" s="37"/>
      <c r="G252" s="37"/>
      <c r="H252" s="37"/>
      <c r="I252" s="37"/>
      <c r="J252" s="37"/>
      <c r="K252" s="37"/>
      <c r="L252" s="38"/>
    </row>
    <row r="253" spans="2:12" ht="46.5" x14ac:dyDescent="0.7">
      <c r="B253" s="39"/>
      <c r="C253" s="40" t="s">
        <v>254</v>
      </c>
      <c r="L253" s="41"/>
    </row>
    <row r="254" spans="2:12" x14ac:dyDescent="0.25">
      <c r="B254" s="39"/>
      <c r="L254" s="41"/>
    </row>
    <row r="255" spans="2:12" x14ac:dyDescent="0.25">
      <c r="B255" s="39"/>
      <c r="L255" s="41"/>
    </row>
    <row r="256" spans="2:12" x14ac:dyDescent="0.25">
      <c r="B256" s="39"/>
      <c r="L256" s="41"/>
    </row>
    <row r="257" spans="2:12" x14ac:dyDescent="0.25">
      <c r="B257" s="39"/>
      <c r="C257" t="s">
        <v>4020</v>
      </c>
      <c r="L257" s="41"/>
    </row>
    <row r="258" spans="2:12" ht="27" x14ac:dyDescent="0.25">
      <c r="B258" s="39"/>
      <c r="C258" s="150" t="s">
        <v>4007</v>
      </c>
      <c r="L258" s="41"/>
    </row>
    <row r="259" spans="2:12" ht="40.5" x14ac:dyDescent="0.25">
      <c r="B259" s="39"/>
      <c r="C259" s="147" t="s">
        <v>4014</v>
      </c>
      <c r="L259" s="41"/>
    </row>
    <row r="260" spans="2:12" ht="27" hidden="1" x14ac:dyDescent="0.25">
      <c r="B260" s="39"/>
      <c r="C260" s="148" t="s">
        <v>3971</v>
      </c>
      <c r="L260" s="41"/>
    </row>
    <row r="261" spans="2:12" hidden="1" x14ac:dyDescent="0.25">
      <c r="B261" s="39"/>
      <c r="C261" s="147" t="s">
        <v>3982</v>
      </c>
      <c r="L261" s="41"/>
    </row>
    <row r="262" spans="2:12" ht="27" hidden="1" x14ac:dyDescent="0.25">
      <c r="B262" s="39"/>
      <c r="C262" s="147" t="s">
        <v>3998</v>
      </c>
      <c r="L262" s="41"/>
    </row>
    <row r="263" spans="2:12" ht="27" hidden="1" x14ac:dyDescent="0.25">
      <c r="B263" s="39"/>
      <c r="C263" s="147" t="s">
        <v>3947</v>
      </c>
      <c r="L263" s="41"/>
    </row>
    <row r="264" spans="2:12" hidden="1" x14ac:dyDescent="0.25">
      <c r="B264" s="39"/>
      <c r="C264" s="148" t="s">
        <v>255</v>
      </c>
      <c r="L264" s="41"/>
    </row>
    <row r="265" spans="2:12" ht="27" hidden="1" x14ac:dyDescent="0.25">
      <c r="B265" s="39"/>
      <c r="C265" s="147" t="s">
        <v>3974</v>
      </c>
      <c r="L265" s="41"/>
    </row>
    <row r="266" spans="2:12" ht="27" hidden="1" x14ac:dyDescent="0.25">
      <c r="B266" s="39"/>
      <c r="C266" s="148" t="s">
        <v>4019</v>
      </c>
      <c r="L266" s="41"/>
    </row>
    <row r="267" spans="2:12" ht="54" hidden="1" x14ac:dyDescent="0.25">
      <c r="B267" s="39"/>
      <c r="C267" s="147" t="s">
        <v>3970</v>
      </c>
      <c r="L267" s="41"/>
    </row>
    <row r="268" spans="2:12" ht="27" hidden="1" x14ac:dyDescent="0.25">
      <c r="B268" s="39"/>
      <c r="C268" s="147" t="s">
        <v>3986</v>
      </c>
      <c r="L268" s="41"/>
    </row>
    <row r="269" spans="2:12" ht="27" hidden="1" x14ac:dyDescent="0.25">
      <c r="B269" s="39"/>
      <c r="C269" s="147" t="s">
        <v>3966</v>
      </c>
      <c r="L269" s="41"/>
    </row>
    <row r="270" spans="2:12" ht="27" hidden="1" x14ac:dyDescent="0.25">
      <c r="B270" s="39"/>
      <c r="C270" s="148" t="s">
        <v>3957</v>
      </c>
      <c r="L270" s="41"/>
    </row>
    <row r="271" spans="2:12" ht="27" hidden="1" x14ac:dyDescent="0.25">
      <c r="B271" s="39"/>
      <c r="C271" s="147" t="s">
        <v>3960</v>
      </c>
      <c r="L271" s="41"/>
    </row>
    <row r="272" spans="2:12" ht="27" hidden="1" x14ac:dyDescent="0.25">
      <c r="B272" s="39"/>
      <c r="C272" s="148" t="s">
        <v>3953</v>
      </c>
      <c r="L272" s="41"/>
    </row>
    <row r="273" spans="2:12" ht="40.5" hidden="1" x14ac:dyDescent="0.25">
      <c r="B273" s="39"/>
      <c r="C273" s="148" t="s">
        <v>3951</v>
      </c>
      <c r="L273" s="41"/>
    </row>
    <row r="274" spans="2:12" ht="27" hidden="1" x14ac:dyDescent="0.25">
      <c r="B274" s="39"/>
      <c r="C274" s="147" t="s">
        <v>3954</v>
      </c>
      <c r="L274" s="41"/>
    </row>
    <row r="275" spans="2:12" ht="27" hidden="1" x14ac:dyDescent="0.25">
      <c r="B275" s="39"/>
      <c r="C275" s="147" t="s">
        <v>3958</v>
      </c>
      <c r="L275" s="41"/>
    </row>
    <row r="276" spans="2:12" ht="27" hidden="1" x14ac:dyDescent="0.25">
      <c r="B276" s="39"/>
      <c r="C276" s="147" t="s">
        <v>3956</v>
      </c>
      <c r="L276" s="41"/>
    </row>
    <row r="277" spans="2:12" ht="27" hidden="1" x14ac:dyDescent="0.25">
      <c r="B277" s="39"/>
      <c r="C277" s="148" t="s">
        <v>3961</v>
      </c>
      <c r="L277" s="41"/>
    </row>
    <row r="278" spans="2:12" ht="40.5" hidden="1" x14ac:dyDescent="0.25">
      <c r="B278" s="39"/>
      <c r="C278" s="148" t="s">
        <v>3955</v>
      </c>
      <c r="L278" s="41"/>
    </row>
    <row r="279" spans="2:12" ht="27" hidden="1" x14ac:dyDescent="0.25">
      <c r="B279" s="39"/>
      <c r="C279" s="148" t="s">
        <v>3939</v>
      </c>
      <c r="L279" s="41"/>
    </row>
    <row r="280" spans="2:12" ht="27" hidden="1" x14ac:dyDescent="0.25">
      <c r="B280" s="39"/>
      <c r="C280" s="147" t="s">
        <v>3976</v>
      </c>
      <c r="L280" s="41"/>
    </row>
    <row r="281" spans="2:12" ht="27" hidden="1" x14ac:dyDescent="0.25">
      <c r="B281" s="39"/>
      <c r="C281" s="147" t="s">
        <v>3964</v>
      </c>
      <c r="L281" s="41"/>
    </row>
    <row r="282" spans="2:12" ht="27" hidden="1" x14ac:dyDescent="0.25">
      <c r="B282" s="39"/>
      <c r="C282" s="147" t="s">
        <v>4018</v>
      </c>
      <c r="L282" s="41"/>
    </row>
    <row r="283" spans="2:12" ht="40.5" hidden="1" x14ac:dyDescent="0.25">
      <c r="B283" s="39"/>
      <c r="C283" s="148" t="s">
        <v>4013</v>
      </c>
      <c r="L283" s="41"/>
    </row>
    <row r="284" spans="2:12" ht="27" hidden="1" x14ac:dyDescent="0.25">
      <c r="B284" s="39"/>
      <c r="C284" s="147" t="s">
        <v>3948</v>
      </c>
      <c r="L284" s="41"/>
    </row>
    <row r="285" spans="2:12" hidden="1" x14ac:dyDescent="0.25">
      <c r="B285" s="39"/>
      <c r="C285" s="148" t="s">
        <v>3935</v>
      </c>
      <c r="L285" s="41"/>
    </row>
    <row r="286" spans="2:12" hidden="1" x14ac:dyDescent="0.25">
      <c r="B286" s="39"/>
      <c r="C286" s="147" t="s">
        <v>3943</v>
      </c>
      <c r="L286" s="41"/>
    </row>
    <row r="287" spans="2:12" ht="27" hidden="1" x14ac:dyDescent="0.25">
      <c r="B287" s="39"/>
      <c r="C287" s="148" t="s">
        <v>3977</v>
      </c>
      <c r="L287" s="41"/>
    </row>
    <row r="288" spans="2:12" hidden="1" x14ac:dyDescent="0.25">
      <c r="B288" s="39"/>
      <c r="C288" s="148" t="s">
        <v>3981</v>
      </c>
      <c r="L288" s="41"/>
    </row>
    <row r="289" spans="2:12" ht="27" hidden="1" x14ac:dyDescent="0.25">
      <c r="B289" s="39"/>
      <c r="C289" s="147" t="s">
        <v>3936</v>
      </c>
      <c r="L289" s="41"/>
    </row>
    <row r="290" spans="2:12" ht="27" hidden="1" x14ac:dyDescent="0.25">
      <c r="B290" s="39"/>
      <c r="C290" s="148" t="s">
        <v>4011</v>
      </c>
      <c r="L290" s="41"/>
    </row>
    <row r="291" spans="2:12" ht="27" hidden="1" x14ac:dyDescent="0.25">
      <c r="B291" s="39"/>
      <c r="C291" s="148" t="s">
        <v>3963</v>
      </c>
      <c r="L291" s="41"/>
    </row>
    <row r="292" spans="2:12" ht="27" hidden="1" x14ac:dyDescent="0.25">
      <c r="B292" s="39"/>
      <c r="C292" s="148" t="s">
        <v>3946</v>
      </c>
      <c r="L292" s="41"/>
    </row>
    <row r="293" spans="2:12" ht="27" hidden="1" x14ac:dyDescent="0.25">
      <c r="B293" s="39"/>
      <c r="C293" s="148" t="s">
        <v>4003</v>
      </c>
      <c r="L293" s="41"/>
    </row>
    <row r="294" spans="2:12" ht="27" hidden="1" x14ac:dyDescent="0.25">
      <c r="B294" s="39"/>
      <c r="C294" s="147" t="s">
        <v>3984</v>
      </c>
      <c r="L294" s="41"/>
    </row>
    <row r="295" spans="2:12" ht="27" hidden="1" x14ac:dyDescent="0.25">
      <c r="B295" s="39"/>
      <c r="C295" s="148" t="s">
        <v>3959</v>
      </c>
      <c r="L295" s="41"/>
    </row>
    <row r="296" spans="2:12" ht="40.5" hidden="1" x14ac:dyDescent="0.25">
      <c r="B296" s="39"/>
      <c r="C296" s="147" t="s">
        <v>3980</v>
      </c>
      <c r="L296" s="41"/>
    </row>
    <row r="297" spans="2:12" ht="27" hidden="1" x14ac:dyDescent="0.25">
      <c r="B297" s="39"/>
      <c r="C297" s="147" t="s">
        <v>4002</v>
      </c>
      <c r="L297" s="41"/>
    </row>
    <row r="298" spans="2:12" ht="27" hidden="1" x14ac:dyDescent="0.25">
      <c r="B298" s="39"/>
      <c r="C298" s="148" t="s">
        <v>3983</v>
      </c>
      <c r="L298" s="41"/>
    </row>
    <row r="299" spans="2:12" ht="27" hidden="1" x14ac:dyDescent="0.25">
      <c r="B299" s="39"/>
      <c r="C299" s="147" t="s">
        <v>3994</v>
      </c>
      <c r="L299" s="41"/>
    </row>
    <row r="300" spans="2:12" ht="27" hidden="1" x14ac:dyDescent="0.25">
      <c r="B300" s="39"/>
      <c r="C300" s="148" t="s">
        <v>3999</v>
      </c>
      <c r="L300" s="41"/>
    </row>
    <row r="301" spans="2:12" ht="27" hidden="1" x14ac:dyDescent="0.25">
      <c r="B301" s="39"/>
      <c r="C301" s="146" t="s">
        <v>3987</v>
      </c>
      <c r="L301" s="41"/>
    </row>
    <row r="302" spans="2:12" ht="27" hidden="1" x14ac:dyDescent="0.25">
      <c r="B302" s="39"/>
      <c r="C302" s="149" t="s">
        <v>3991</v>
      </c>
      <c r="L302" s="41"/>
    </row>
    <row r="303" spans="2:12" ht="27" hidden="1" x14ac:dyDescent="0.25">
      <c r="B303" s="39"/>
      <c r="C303" s="147" t="s">
        <v>4006</v>
      </c>
      <c r="L303" s="41"/>
    </row>
    <row r="304" spans="2:12" ht="27" hidden="1" x14ac:dyDescent="0.25">
      <c r="B304" s="39"/>
      <c r="C304" s="147" t="s">
        <v>3968</v>
      </c>
      <c r="L304" s="41"/>
    </row>
    <row r="305" spans="2:12" hidden="1" x14ac:dyDescent="0.25">
      <c r="B305" s="39"/>
      <c r="C305" s="147" t="s">
        <v>4004</v>
      </c>
      <c r="L305" s="41"/>
    </row>
    <row r="306" spans="2:12" ht="27" hidden="1" x14ac:dyDescent="0.25">
      <c r="B306" s="39"/>
      <c r="C306" s="148" t="s">
        <v>3995</v>
      </c>
      <c r="L306" s="41"/>
    </row>
    <row r="307" spans="2:12" ht="27" hidden="1" x14ac:dyDescent="0.25">
      <c r="B307" s="39"/>
      <c r="C307" s="148" t="s">
        <v>3949</v>
      </c>
      <c r="L307" s="41"/>
    </row>
    <row r="308" spans="2:12" ht="27" hidden="1" x14ac:dyDescent="0.25">
      <c r="B308" s="39"/>
      <c r="C308" s="147" t="s">
        <v>3992</v>
      </c>
      <c r="L308" s="41"/>
    </row>
    <row r="309" spans="2:12" hidden="1" x14ac:dyDescent="0.25">
      <c r="B309" s="39"/>
      <c r="C309" s="147" t="s">
        <v>3940</v>
      </c>
      <c r="L309" s="41"/>
    </row>
    <row r="310" spans="2:12" ht="27" hidden="1" x14ac:dyDescent="0.25">
      <c r="B310" s="39"/>
      <c r="C310" s="148" t="s">
        <v>3993</v>
      </c>
      <c r="L310" s="41"/>
    </row>
    <row r="311" spans="2:12" ht="27" hidden="1" x14ac:dyDescent="0.25">
      <c r="B311" s="39"/>
      <c r="C311" s="148" t="s">
        <v>3965</v>
      </c>
      <c r="L311" s="41"/>
    </row>
    <row r="312" spans="2:12" ht="40.5" hidden="1" x14ac:dyDescent="0.25">
      <c r="B312" s="39"/>
      <c r="C312" s="147" t="s">
        <v>3972</v>
      </c>
      <c r="L312" s="41"/>
    </row>
    <row r="313" spans="2:12" hidden="1" x14ac:dyDescent="0.25">
      <c r="B313" s="39"/>
      <c r="C313" s="148" t="s">
        <v>3989</v>
      </c>
      <c r="L313" s="41"/>
    </row>
    <row r="314" spans="2:12" ht="27" hidden="1" x14ac:dyDescent="0.25">
      <c r="B314" s="39"/>
      <c r="C314" s="148" t="s">
        <v>4015</v>
      </c>
      <c r="L314" s="41"/>
    </row>
    <row r="315" spans="2:12" ht="27" hidden="1" x14ac:dyDescent="0.25">
      <c r="B315" s="39"/>
      <c r="C315" s="147" t="s">
        <v>4010</v>
      </c>
      <c r="L315" s="41"/>
    </row>
    <row r="316" spans="2:12" ht="27" hidden="1" x14ac:dyDescent="0.25">
      <c r="B316" s="39"/>
      <c r="C316" s="148" t="s">
        <v>3973</v>
      </c>
      <c r="L316" s="41"/>
    </row>
    <row r="317" spans="2:12" hidden="1" x14ac:dyDescent="0.25">
      <c r="B317" s="39"/>
      <c r="C317" s="147" t="s">
        <v>3988</v>
      </c>
      <c r="L317" s="41"/>
    </row>
    <row r="318" spans="2:12" ht="27" hidden="1" x14ac:dyDescent="0.25">
      <c r="B318" s="39"/>
      <c r="C318" s="147" t="s">
        <v>3952</v>
      </c>
      <c r="L318" s="41"/>
    </row>
    <row r="319" spans="2:12" ht="27" hidden="1" x14ac:dyDescent="0.25">
      <c r="B319" s="39"/>
      <c r="C319" s="148" t="s">
        <v>4017</v>
      </c>
      <c r="L319" s="41"/>
    </row>
    <row r="320" spans="2:12" hidden="1" x14ac:dyDescent="0.25">
      <c r="B320" s="39"/>
      <c r="C320" s="148" t="s">
        <v>3975</v>
      </c>
      <c r="L320" s="41"/>
    </row>
    <row r="321" spans="2:12" ht="27" hidden="1" x14ac:dyDescent="0.25">
      <c r="B321" s="39"/>
      <c r="C321" s="148" t="s">
        <v>4001</v>
      </c>
      <c r="L321" s="41"/>
    </row>
    <row r="322" spans="2:12" ht="27" hidden="1" x14ac:dyDescent="0.25">
      <c r="B322" s="39"/>
      <c r="C322" s="148" t="s">
        <v>4005</v>
      </c>
      <c r="L322" s="41"/>
    </row>
    <row r="323" spans="2:12" ht="40.5" hidden="1" x14ac:dyDescent="0.25">
      <c r="B323" s="39"/>
      <c r="C323" s="147" t="s">
        <v>3962</v>
      </c>
      <c r="L323" s="41"/>
    </row>
    <row r="324" spans="2:12" ht="27" hidden="1" x14ac:dyDescent="0.25">
      <c r="B324" s="39"/>
      <c r="C324" s="147" t="s">
        <v>4012</v>
      </c>
      <c r="L324" s="41"/>
    </row>
    <row r="325" spans="2:12" ht="27" hidden="1" x14ac:dyDescent="0.25">
      <c r="B325" s="39"/>
      <c r="C325" s="148" t="s">
        <v>3979</v>
      </c>
      <c r="L325" s="41"/>
    </row>
    <row r="326" spans="2:12" hidden="1" x14ac:dyDescent="0.25">
      <c r="B326" s="39"/>
      <c r="C326" s="147" t="s">
        <v>3938</v>
      </c>
      <c r="L326" s="41"/>
    </row>
    <row r="327" spans="2:12" ht="27" hidden="1" x14ac:dyDescent="0.25">
      <c r="B327" s="39"/>
      <c r="C327" s="147" t="s">
        <v>3945</v>
      </c>
      <c r="L327" s="41"/>
    </row>
    <row r="328" spans="2:12" ht="27" hidden="1" x14ac:dyDescent="0.25">
      <c r="B328" s="39"/>
      <c r="C328" s="148" t="s">
        <v>3937</v>
      </c>
      <c r="L328" s="41"/>
    </row>
    <row r="329" spans="2:12" hidden="1" x14ac:dyDescent="0.25">
      <c r="B329" s="39"/>
      <c r="C329" s="147" t="s">
        <v>3996</v>
      </c>
      <c r="L329" s="41"/>
    </row>
    <row r="330" spans="2:12" ht="40.5" hidden="1" x14ac:dyDescent="0.25">
      <c r="B330" s="39"/>
      <c r="C330" s="147" t="s">
        <v>3978</v>
      </c>
      <c r="L330" s="41"/>
    </row>
    <row r="331" spans="2:12" hidden="1" x14ac:dyDescent="0.25">
      <c r="B331" s="39"/>
      <c r="C331" s="148" t="s">
        <v>3997</v>
      </c>
      <c r="L331" s="41"/>
    </row>
    <row r="332" spans="2:12" ht="27" hidden="1" x14ac:dyDescent="0.25">
      <c r="B332" s="39"/>
      <c r="C332" s="148" t="s">
        <v>3941</v>
      </c>
      <c r="L332" s="41"/>
    </row>
    <row r="333" spans="2:12" hidden="1" x14ac:dyDescent="0.25">
      <c r="B333" s="39"/>
      <c r="C333" s="148" t="s">
        <v>3944</v>
      </c>
      <c r="L333" s="41"/>
    </row>
    <row r="334" spans="2:12" ht="27" hidden="1" x14ac:dyDescent="0.25">
      <c r="B334" s="39"/>
      <c r="C334" s="148" t="s">
        <v>4009</v>
      </c>
      <c r="L334" s="41"/>
    </row>
    <row r="335" spans="2:12" ht="27" hidden="1" x14ac:dyDescent="0.25">
      <c r="B335" s="39"/>
      <c r="C335" s="147" t="s">
        <v>4008</v>
      </c>
      <c r="L335" s="41"/>
    </row>
    <row r="336" spans="2:12" ht="27" hidden="1" x14ac:dyDescent="0.25">
      <c r="B336" s="39"/>
      <c r="C336" s="147" t="s">
        <v>3990</v>
      </c>
      <c r="L336" s="41"/>
    </row>
    <row r="337" spans="2:12" hidden="1" x14ac:dyDescent="0.25">
      <c r="B337" s="39"/>
      <c r="C337" s="148" t="s">
        <v>3969</v>
      </c>
      <c r="L337" s="41"/>
    </row>
    <row r="338" spans="2:12" ht="27" hidden="1" x14ac:dyDescent="0.25">
      <c r="B338" s="39"/>
      <c r="C338" s="147" t="s">
        <v>3950</v>
      </c>
      <c r="L338" s="41"/>
    </row>
    <row r="339" spans="2:12" ht="27" hidden="1" x14ac:dyDescent="0.25">
      <c r="B339" s="39"/>
      <c r="C339" s="147" t="s">
        <v>4016</v>
      </c>
      <c r="L339" s="41"/>
    </row>
    <row r="340" spans="2:12" ht="27" hidden="1" x14ac:dyDescent="0.25">
      <c r="B340" s="39"/>
      <c r="C340" s="147" t="s">
        <v>4000</v>
      </c>
      <c r="L340" s="41"/>
    </row>
    <row r="341" spans="2:12" hidden="1" x14ac:dyDescent="0.25">
      <c r="B341" s="39"/>
      <c r="C341" s="147" t="s">
        <v>3942</v>
      </c>
      <c r="L341" s="41"/>
    </row>
    <row r="342" spans="2:12" ht="27" hidden="1" x14ac:dyDescent="0.25">
      <c r="B342" s="39"/>
      <c r="C342" s="148" t="s">
        <v>3967</v>
      </c>
      <c r="L342" s="41"/>
    </row>
    <row r="343" spans="2:12" ht="27" hidden="1" x14ac:dyDescent="0.25">
      <c r="B343" s="39"/>
      <c r="C343" s="148" t="s">
        <v>3985</v>
      </c>
      <c r="L343" s="41"/>
    </row>
    <row r="344" spans="2:12" ht="27" x14ac:dyDescent="0.25">
      <c r="B344" s="39"/>
      <c r="C344" s="146" t="s">
        <v>3932</v>
      </c>
      <c r="L344" s="41"/>
    </row>
    <row r="345" spans="2:12" x14ac:dyDescent="0.25">
      <c r="B345" s="39"/>
      <c r="C345" s="146" t="s">
        <v>15</v>
      </c>
      <c r="L345" s="41"/>
    </row>
    <row r="346" spans="2:12" x14ac:dyDescent="0.25">
      <c r="B346" s="39"/>
      <c r="L346" s="41"/>
    </row>
    <row r="347" spans="2:12" x14ac:dyDescent="0.25">
      <c r="B347" s="39"/>
      <c r="L347" s="41"/>
    </row>
    <row r="348" spans="2:12" x14ac:dyDescent="0.25">
      <c r="B348" s="39"/>
      <c r="L348" s="41"/>
    </row>
    <row r="349" spans="2:12" x14ac:dyDescent="0.25">
      <c r="B349" s="39"/>
      <c r="L349" s="41"/>
    </row>
    <row r="350" spans="2:12" x14ac:dyDescent="0.25">
      <c r="B350" s="39"/>
      <c r="L350" s="41"/>
    </row>
    <row r="351" spans="2:12" x14ac:dyDescent="0.25">
      <c r="B351" s="39"/>
      <c r="L351" s="41"/>
    </row>
    <row r="352" spans="2:12" x14ac:dyDescent="0.25">
      <c r="B352" s="39"/>
      <c r="L352" s="41"/>
    </row>
    <row r="353" spans="2:12" x14ac:dyDescent="0.25">
      <c r="B353" s="39"/>
      <c r="L353" s="41"/>
    </row>
    <row r="354" spans="2:12" x14ac:dyDescent="0.25">
      <c r="B354" s="39"/>
      <c r="L354" s="41"/>
    </row>
    <row r="355" spans="2:12" x14ac:dyDescent="0.25">
      <c r="B355" s="39"/>
      <c r="L355" s="41"/>
    </row>
    <row r="356" spans="2:12" x14ac:dyDescent="0.25">
      <c r="B356" s="39"/>
      <c r="L356" s="41"/>
    </row>
    <row r="357" spans="2:12" ht="15.75" thickBot="1" x14ac:dyDescent="0.3">
      <c r="B357" s="42"/>
      <c r="C357" s="43"/>
      <c r="D357" s="43"/>
      <c r="E357" s="43"/>
      <c r="F357" s="43"/>
      <c r="G357" s="43"/>
      <c r="H357" s="43"/>
      <c r="I357" s="43"/>
      <c r="J357" s="43"/>
      <c r="K357" s="43"/>
      <c r="L357" s="44"/>
    </row>
    <row r="361" spans="2:12" ht="15.75" thickBot="1" x14ac:dyDescent="0.3"/>
    <row r="362" spans="2:12" x14ac:dyDescent="0.25">
      <c r="B362" s="36"/>
      <c r="C362" s="37"/>
      <c r="D362" s="37"/>
      <c r="E362" s="37"/>
      <c r="F362" s="37"/>
      <c r="G362" s="37"/>
      <c r="H362" s="37"/>
      <c r="I362" s="37"/>
      <c r="J362" s="37"/>
      <c r="K362" s="37"/>
      <c r="L362" s="38"/>
    </row>
    <row r="363" spans="2:12" ht="46.5" x14ac:dyDescent="0.7">
      <c r="B363" s="39"/>
      <c r="C363" s="40" t="s">
        <v>59</v>
      </c>
      <c r="L363" s="41"/>
    </row>
    <row r="364" spans="2:12" x14ac:dyDescent="0.25">
      <c r="B364" s="39"/>
      <c r="L364" s="41"/>
    </row>
    <row r="365" spans="2:12" x14ac:dyDescent="0.25">
      <c r="B365" s="39"/>
      <c r="L365" s="41"/>
    </row>
    <row r="366" spans="2:12" x14ac:dyDescent="0.25">
      <c r="B366" s="39"/>
      <c r="L366" s="41"/>
    </row>
    <row r="367" spans="2:12" x14ac:dyDescent="0.25">
      <c r="B367" s="39"/>
      <c r="L367" s="41"/>
    </row>
    <row r="368" spans="2:12" x14ac:dyDescent="0.25">
      <c r="B368" s="39"/>
      <c r="L368" s="41"/>
    </row>
    <row r="369" spans="2:12" x14ac:dyDescent="0.25">
      <c r="B369" s="39"/>
      <c r="C369" s="10" t="s">
        <v>256</v>
      </c>
      <c r="D369" s="10" t="s">
        <v>257</v>
      </c>
      <c r="F369" s="45" t="s">
        <v>80</v>
      </c>
      <c r="H369" s="10" t="s">
        <v>80</v>
      </c>
      <c r="I369" s="10" t="s">
        <v>4037</v>
      </c>
      <c r="J369" s="10" t="s">
        <v>4040</v>
      </c>
      <c r="L369" s="41"/>
    </row>
    <row r="370" spans="2:12" x14ac:dyDescent="0.25">
      <c r="B370" s="39"/>
      <c r="C370" s="10" t="s">
        <v>258</v>
      </c>
      <c r="D370" s="10">
        <v>2.2999999999999998</v>
      </c>
      <c r="F370" s="46" t="s">
        <v>259</v>
      </c>
      <c r="H370" s="10" t="s">
        <v>260</v>
      </c>
      <c r="I370" s="10">
        <v>2.87</v>
      </c>
      <c r="J370" s="10" t="s">
        <v>4038</v>
      </c>
      <c r="L370" s="41"/>
    </row>
    <row r="371" spans="2:12" x14ac:dyDescent="0.25">
      <c r="B371" s="39"/>
      <c r="C371" s="10" t="s">
        <v>261</v>
      </c>
      <c r="D371" s="10">
        <v>2.1</v>
      </c>
      <c r="F371" s="47" t="s">
        <v>262</v>
      </c>
      <c r="H371" s="10" t="s">
        <v>262</v>
      </c>
      <c r="I371" s="10">
        <v>1.81</v>
      </c>
      <c r="J371" s="10" t="s">
        <v>4038</v>
      </c>
      <c r="L371" s="41"/>
    </row>
    <row r="372" spans="2:12" x14ac:dyDescent="0.25">
      <c r="B372" s="39"/>
      <c r="C372" s="10" t="s">
        <v>263</v>
      </c>
      <c r="D372" s="10">
        <v>1.5</v>
      </c>
      <c r="F372" s="46" t="s">
        <v>264</v>
      </c>
      <c r="H372" s="10" t="s">
        <v>265</v>
      </c>
      <c r="I372" s="10">
        <v>2.68</v>
      </c>
      <c r="J372" s="10" t="s">
        <v>4039</v>
      </c>
      <c r="L372" s="41"/>
    </row>
    <row r="373" spans="2:12" x14ac:dyDescent="0.25">
      <c r="B373" s="39"/>
      <c r="C373" s="10" t="s">
        <v>266</v>
      </c>
      <c r="D373" s="10">
        <v>2.5</v>
      </c>
      <c r="F373" s="47" t="s">
        <v>267</v>
      </c>
      <c r="H373" s="10" t="s">
        <v>268</v>
      </c>
      <c r="I373" s="10">
        <v>2.3199999999999998</v>
      </c>
      <c r="J373" s="10" t="s">
        <v>4039</v>
      </c>
      <c r="L373" s="41"/>
    </row>
    <row r="374" spans="2:12" x14ac:dyDescent="0.25">
      <c r="B374" s="39"/>
      <c r="C374" s="10" t="s">
        <v>269</v>
      </c>
      <c r="D374" s="10">
        <v>1.7</v>
      </c>
      <c r="F374" s="46" t="s">
        <v>270</v>
      </c>
      <c r="H374" s="10" t="s">
        <v>271</v>
      </c>
      <c r="I374" s="10">
        <v>1.52</v>
      </c>
      <c r="J374" s="10" t="s">
        <v>4039</v>
      </c>
      <c r="L374" s="41"/>
    </row>
    <row r="375" spans="2:12" x14ac:dyDescent="0.25">
      <c r="B375" s="39"/>
      <c r="C375" s="10" t="s">
        <v>272</v>
      </c>
      <c r="D375" s="10">
        <v>1.1000000000000001</v>
      </c>
      <c r="F375" s="47" t="s">
        <v>273</v>
      </c>
      <c r="H375" s="10" t="s">
        <v>273</v>
      </c>
      <c r="I375" s="10">
        <v>2.69</v>
      </c>
      <c r="J375" s="10" t="s">
        <v>4039</v>
      </c>
      <c r="L375" s="41"/>
    </row>
    <row r="376" spans="2:12" x14ac:dyDescent="0.25">
      <c r="B376" s="39"/>
      <c r="C376" s="10" t="s">
        <v>274</v>
      </c>
      <c r="D376" s="10">
        <v>1.6</v>
      </c>
      <c r="F376" s="46" t="s">
        <v>275</v>
      </c>
      <c r="H376" s="10" t="s">
        <v>276</v>
      </c>
      <c r="I376" s="10">
        <v>2.72</v>
      </c>
      <c r="J376" s="10" t="s">
        <v>4039</v>
      </c>
      <c r="L376" s="41"/>
    </row>
    <row r="377" spans="2:12" x14ac:dyDescent="0.25">
      <c r="B377" s="39"/>
      <c r="C377" s="10" t="s">
        <v>277</v>
      </c>
      <c r="D377" s="10">
        <v>5</v>
      </c>
      <c r="F377" s="60" t="s">
        <v>261</v>
      </c>
      <c r="H377" s="10" t="s">
        <v>278</v>
      </c>
      <c r="I377" s="10">
        <v>1.51</v>
      </c>
      <c r="J377" s="10" t="s">
        <v>4039</v>
      </c>
      <c r="L377" s="41"/>
    </row>
    <row r="378" spans="2:12" x14ac:dyDescent="0.25">
      <c r="B378" s="39"/>
      <c r="C378" s="10" t="s">
        <v>279</v>
      </c>
      <c r="D378" s="10">
        <v>1.8</v>
      </c>
      <c r="F378" s="60" t="s">
        <v>15</v>
      </c>
      <c r="H378" s="10" t="s">
        <v>15</v>
      </c>
      <c r="L378" s="41"/>
    </row>
    <row r="379" spans="2:12" x14ac:dyDescent="0.25">
      <c r="B379" s="39"/>
      <c r="C379" s="10" t="s">
        <v>280</v>
      </c>
      <c r="D379" s="10">
        <v>4.8</v>
      </c>
      <c r="L379" s="41"/>
    </row>
    <row r="380" spans="2:12" x14ac:dyDescent="0.25">
      <c r="B380" s="39"/>
      <c r="C380" s="10" t="s">
        <v>281</v>
      </c>
      <c r="D380" s="10">
        <v>1.1000000000000001</v>
      </c>
      <c r="L380" s="41"/>
    </row>
    <row r="381" spans="2:12" x14ac:dyDescent="0.25">
      <c r="B381" s="39"/>
      <c r="C381" s="10" t="s">
        <v>15</v>
      </c>
      <c r="L381" s="41"/>
    </row>
    <row r="382" spans="2:12" x14ac:dyDescent="0.25">
      <c r="B382" s="39"/>
      <c r="L382" s="41"/>
    </row>
    <row r="383" spans="2:12" x14ac:dyDescent="0.25">
      <c r="B383" s="39"/>
      <c r="C383" s="10" t="s">
        <v>282</v>
      </c>
      <c r="D383" s="10" t="s">
        <v>283</v>
      </c>
      <c r="L383" s="41"/>
    </row>
    <row r="384" spans="2:12" x14ac:dyDescent="0.25">
      <c r="B384" s="39"/>
      <c r="D384" t="s">
        <v>284</v>
      </c>
      <c r="L384" s="41"/>
    </row>
    <row r="385" spans="2:12" x14ac:dyDescent="0.25">
      <c r="B385" s="39"/>
      <c r="D385" t="s">
        <v>285</v>
      </c>
      <c r="L385" s="41"/>
    </row>
    <row r="386" spans="2:12" x14ac:dyDescent="0.25">
      <c r="B386" s="39"/>
      <c r="D386" t="s">
        <v>286</v>
      </c>
      <c r="L386" s="41"/>
    </row>
    <row r="387" spans="2:12" ht="15.75" thickBot="1" x14ac:dyDescent="0.3">
      <c r="B387" s="42"/>
      <c r="C387" s="43"/>
      <c r="D387" s="43"/>
      <c r="E387" s="43"/>
      <c r="F387" s="43"/>
      <c r="G387" s="43"/>
      <c r="H387" s="43"/>
      <c r="I387" s="43"/>
      <c r="J387" s="43"/>
      <c r="K387" s="43"/>
      <c r="L387" s="44"/>
    </row>
    <row r="391" spans="2:12" ht="15.75" thickBot="1" x14ac:dyDescent="0.3"/>
    <row r="392" spans="2:12" x14ac:dyDescent="0.25">
      <c r="B392" s="36"/>
      <c r="C392" s="37"/>
      <c r="D392" s="37"/>
      <c r="E392" s="37"/>
      <c r="F392" s="37"/>
      <c r="G392" s="37"/>
      <c r="H392" s="37"/>
      <c r="I392" s="37"/>
      <c r="J392" s="37"/>
      <c r="K392" s="37"/>
      <c r="L392" s="38"/>
    </row>
    <row r="393" spans="2:12" ht="46.5" x14ac:dyDescent="0.7">
      <c r="B393" s="39"/>
      <c r="C393" s="40" t="s">
        <v>38</v>
      </c>
      <c r="L393" s="41"/>
    </row>
    <row r="394" spans="2:12" x14ac:dyDescent="0.25">
      <c r="B394" s="39"/>
      <c r="L394" s="41"/>
    </row>
    <row r="395" spans="2:12" x14ac:dyDescent="0.25">
      <c r="B395" s="39"/>
      <c r="L395" s="41"/>
    </row>
    <row r="396" spans="2:12" x14ac:dyDescent="0.25">
      <c r="B396" s="39"/>
      <c r="L396" s="41"/>
    </row>
    <row r="397" spans="2:12" x14ac:dyDescent="0.25">
      <c r="B397" s="39"/>
      <c r="C397" s="10" t="s">
        <v>287</v>
      </c>
      <c r="D397" s="10" t="s">
        <v>288</v>
      </c>
      <c r="G397" s="10" t="s">
        <v>289</v>
      </c>
      <c r="L397" s="41"/>
    </row>
    <row r="398" spans="2:12" x14ac:dyDescent="0.25">
      <c r="B398" s="39"/>
      <c r="C398" s="10" t="s">
        <v>290</v>
      </c>
      <c r="D398" s="10">
        <v>2E-3</v>
      </c>
      <c r="G398" s="10" t="s">
        <v>290</v>
      </c>
      <c r="L398" s="41"/>
    </row>
    <row r="399" spans="2:12" x14ac:dyDescent="0.25">
      <c r="B399" s="39"/>
      <c r="C399" s="10" t="s">
        <v>291</v>
      </c>
      <c r="D399" s="10">
        <v>3.5000000000000003E-2</v>
      </c>
      <c r="G399" s="10" t="s">
        <v>291</v>
      </c>
      <c r="L399" s="41"/>
    </row>
    <row r="400" spans="2:12" x14ac:dyDescent="0.25">
      <c r="B400" s="39"/>
      <c r="C400" s="10" t="s">
        <v>292</v>
      </c>
      <c r="D400" s="10">
        <v>1.4999999999999999E-2</v>
      </c>
      <c r="G400" s="10" t="s">
        <v>292</v>
      </c>
      <c r="L400" s="41"/>
    </row>
    <row r="401" spans="2:12" x14ac:dyDescent="0.25">
      <c r="B401" s="39"/>
      <c r="L401" s="41"/>
    </row>
    <row r="402" spans="2:12" x14ac:dyDescent="0.25">
      <c r="B402" s="39"/>
      <c r="L402" s="41"/>
    </row>
    <row r="403" spans="2:12" x14ac:dyDescent="0.25">
      <c r="B403" s="39"/>
      <c r="C403" s="10" t="s">
        <v>293</v>
      </c>
      <c r="L403" s="41"/>
    </row>
    <row r="404" spans="2:12" x14ac:dyDescent="0.25">
      <c r="B404" s="39"/>
      <c r="C404" s="10" t="s">
        <v>294</v>
      </c>
      <c r="D404" t="s">
        <v>295</v>
      </c>
      <c r="L404" s="41"/>
    </row>
    <row r="405" spans="2:12" ht="15.75" thickBot="1" x14ac:dyDescent="0.3">
      <c r="B405" s="42"/>
      <c r="C405" s="43"/>
      <c r="D405" s="43"/>
      <c r="E405" s="43"/>
      <c r="F405" s="43"/>
      <c r="G405" s="43"/>
      <c r="H405" s="43"/>
      <c r="I405" s="43"/>
      <c r="J405" s="43"/>
      <c r="K405" s="43"/>
      <c r="L405" s="44"/>
    </row>
    <row r="408" spans="2:12" ht="15.75" thickBot="1" x14ac:dyDescent="0.3"/>
    <row r="409" spans="2:12" x14ac:dyDescent="0.25">
      <c r="B409" s="36"/>
      <c r="C409" s="37"/>
      <c r="D409" s="37"/>
      <c r="E409" s="37"/>
      <c r="F409" s="37"/>
      <c r="G409" s="37"/>
      <c r="H409" s="37"/>
      <c r="I409" s="37"/>
      <c r="J409" s="37"/>
      <c r="K409" s="37"/>
      <c r="L409" s="38"/>
    </row>
    <row r="410" spans="2:12" ht="46.5" x14ac:dyDescent="0.7">
      <c r="B410" s="39"/>
      <c r="C410" s="40" t="s">
        <v>78</v>
      </c>
      <c r="L410" s="41"/>
    </row>
    <row r="411" spans="2:12" x14ac:dyDescent="0.25">
      <c r="B411" s="39"/>
      <c r="L411" s="41"/>
    </row>
    <row r="412" spans="2:12" x14ac:dyDescent="0.25">
      <c r="B412" s="39"/>
      <c r="L412" s="41"/>
    </row>
    <row r="413" spans="2:12" x14ac:dyDescent="0.25">
      <c r="B413" s="39"/>
      <c r="L413" s="41"/>
    </row>
    <row r="414" spans="2:12" x14ac:dyDescent="0.25">
      <c r="B414" s="39"/>
      <c r="L414" s="41"/>
    </row>
    <row r="415" spans="2:12" x14ac:dyDescent="0.25">
      <c r="B415" s="39"/>
      <c r="L415" s="41"/>
    </row>
    <row r="416" spans="2:12" x14ac:dyDescent="0.25">
      <c r="B416" s="39"/>
      <c r="C416" s="10" t="s">
        <v>296</v>
      </c>
      <c r="D416" s="10" t="s">
        <v>297</v>
      </c>
      <c r="L416" s="41"/>
    </row>
    <row r="417" spans="2:13" x14ac:dyDescent="0.25">
      <c r="B417" s="39"/>
      <c r="C417" s="10" t="s">
        <v>298</v>
      </c>
      <c r="D417" s="10">
        <v>0.78500000000000003</v>
      </c>
      <c r="L417" s="41"/>
    </row>
    <row r="418" spans="2:13" x14ac:dyDescent="0.25">
      <c r="B418" s="39"/>
      <c r="C418" s="10" t="s">
        <v>299</v>
      </c>
      <c r="D418" s="10">
        <v>1.115</v>
      </c>
      <c r="L418" s="41"/>
    </row>
    <row r="419" spans="2:13" x14ac:dyDescent="0.25">
      <c r="B419" s="39"/>
      <c r="C419" s="10" t="s">
        <v>300</v>
      </c>
      <c r="D419" s="10">
        <v>2.9009999999999998</v>
      </c>
      <c r="L419" s="41"/>
    </row>
    <row r="420" spans="2:13" x14ac:dyDescent="0.25">
      <c r="B420" s="39"/>
      <c r="C420" s="10" t="s">
        <v>15</v>
      </c>
      <c r="L420" s="41"/>
    </row>
    <row r="421" spans="2:13" x14ac:dyDescent="0.25">
      <c r="B421" s="39"/>
      <c r="L421" s="41"/>
    </row>
    <row r="422" spans="2:13" x14ac:dyDescent="0.25">
      <c r="B422" s="39"/>
      <c r="C422" s="10" t="s">
        <v>282</v>
      </c>
      <c r="D422" s="10" t="s">
        <v>301</v>
      </c>
      <c r="L422" s="41"/>
    </row>
    <row r="423" spans="2:13" ht="15.75" thickBot="1" x14ac:dyDescent="0.3">
      <c r="B423" s="42"/>
      <c r="C423" s="43"/>
      <c r="D423" s="43"/>
      <c r="E423" s="43"/>
      <c r="F423" s="43"/>
      <c r="G423" s="43"/>
      <c r="H423" s="43"/>
      <c r="I423" s="43"/>
      <c r="J423" s="43"/>
      <c r="K423" s="43"/>
      <c r="L423" s="44"/>
    </row>
    <row r="429" spans="2:13" ht="15.75" thickBot="1" x14ac:dyDescent="0.3"/>
    <row r="430" spans="2:13" x14ac:dyDescent="0.25">
      <c r="B430" s="36"/>
      <c r="C430" s="37"/>
      <c r="D430" s="37"/>
      <c r="E430" s="37"/>
      <c r="F430" s="37"/>
      <c r="G430" s="37"/>
      <c r="H430" s="37"/>
      <c r="I430" s="37"/>
      <c r="J430" s="37"/>
      <c r="K430" s="37"/>
      <c r="L430" s="37"/>
      <c r="M430" s="38"/>
    </row>
    <row r="431" spans="2:13" ht="46.5" x14ac:dyDescent="0.7">
      <c r="B431" s="39"/>
      <c r="C431" s="40" t="s">
        <v>302</v>
      </c>
      <c r="M431" s="41"/>
    </row>
    <row r="432" spans="2:13" x14ac:dyDescent="0.25">
      <c r="B432" s="39"/>
      <c r="M432" s="41"/>
    </row>
    <row r="433" spans="2:13" x14ac:dyDescent="0.25">
      <c r="B433" s="39"/>
      <c r="M433" s="41"/>
    </row>
    <row r="434" spans="2:13" x14ac:dyDescent="0.25">
      <c r="B434" s="39"/>
      <c r="M434" s="41"/>
    </row>
    <row r="435" spans="2:13" x14ac:dyDescent="0.25">
      <c r="B435" s="39"/>
      <c r="M435" s="41"/>
    </row>
    <row r="436" spans="2:13" x14ac:dyDescent="0.25">
      <c r="B436" s="39"/>
      <c r="C436" s="103" t="s">
        <v>303</v>
      </c>
      <c r="D436" s="103" t="s">
        <v>304</v>
      </c>
      <c r="E436" s="103" t="s">
        <v>305</v>
      </c>
      <c r="F436" s="103" t="s">
        <v>306</v>
      </c>
      <c r="G436" s="103" t="s">
        <v>307</v>
      </c>
      <c r="H436" s="103" t="s">
        <v>308</v>
      </c>
      <c r="I436" s="103" t="s">
        <v>309</v>
      </c>
      <c r="J436" s="103" t="s">
        <v>310</v>
      </c>
      <c r="K436" s="103" t="s">
        <v>311</v>
      </c>
      <c r="L436" s="103" t="s">
        <v>312</v>
      </c>
      <c r="M436" s="41"/>
    </row>
    <row r="437" spans="2:13" x14ac:dyDescent="0.25">
      <c r="B437" s="39"/>
      <c r="C437" s="104">
        <v>2562</v>
      </c>
      <c r="D437" s="104" t="s">
        <v>313</v>
      </c>
      <c r="E437" s="104" t="s">
        <v>314</v>
      </c>
      <c r="F437" s="165">
        <v>57.094763</v>
      </c>
      <c r="G437" s="165">
        <v>9.8499300000000005</v>
      </c>
      <c r="H437" s="104">
        <v>10</v>
      </c>
      <c r="I437" s="104" t="s">
        <v>315</v>
      </c>
      <c r="J437" s="104" t="s">
        <v>316</v>
      </c>
      <c r="K437" s="104" t="s">
        <v>317</v>
      </c>
      <c r="L437" s="104" t="s">
        <v>318</v>
      </c>
      <c r="M437" s="41"/>
    </row>
    <row r="438" spans="2:13" x14ac:dyDescent="0.25">
      <c r="B438" s="39"/>
      <c r="C438" s="104">
        <v>2540</v>
      </c>
      <c r="D438" s="104" t="s">
        <v>313</v>
      </c>
      <c r="E438" s="104" t="s">
        <v>319</v>
      </c>
      <c r="F438" s="165">
        <v>56.303331</v>
      </c>
      <c r="G438" s="165">
        <v>10.618285999999999</v>
      </c>
      <c r="H438" s="104">
        <v>82</v>
      </c>
      <c r="I438" s="104" t="s">
        <v>315</v>
      </c>
      <c r="J438" s="104" t="s">
        <v>316</v>
      </c>
      <c r="K438" s="104" t="s">
        <v>320</v>
      </c>
      <c r="L438" s="104" t="s">
        <v>321</v>
      </c>
      <c r="M438" s="41"/>
    </row>
    <row r="439" spans="2:13" x14ac:dyDescent="0.25">
      <c r="B439" s="39"/>
      <c r="C439" s="104">
        <v>31697</v>
      </c>
      <c r="D439" s="104" t="s">
        <v>313</v>
      </c>
      <c r="E439" s="104" t="s">
        <v>322</v>
      </c>
      <c r="F439" s="165">
        <v>68.721801999999997</v>
      </c>
      <c r="G439" s="165">
        <v>-52.784697999999999</v>
      </c>
      <c r="H439" s="104">
        <v>74</v>
      </c>
      <c r="I439" s="104" t="s">
        <v>323</v>
      </c>
      <c r="J439" s="104" t="s">
        <v>324</v>
      </c>
      <c r="K439" s="104" t="s">
        <v>325</v>
      </c>
      <c r="L439" s="104" t="s">
        <v>326</v>
      </c>
      <c r="M439" s="41"/>
    </row>
    <row r="440" spans="2:13" hidden="1" x14ac:dyDescent="0.25">
      <c r="B440" s="39"/>
      <c r="C440" s="105">
        <v>6503</v>
      </c>
      <c r="D440" s="105" t="s">
        <v>313</v>
      </c>
      <c r="E440" s="105" t="s">
        <v>327</v>
      </c>
      <c r="F440" s="165">
        <v>53.740001999999997</v>
      </c>
      <c r="G440" s="165">
        <v>91.385002</v>
      </c>
      <c r="H440" s="105">
        <v>831</v>
      </c>
      <c r="I440" s="105" t="s">
        <v>315</v>
      </c>
      <c r="J440" s="105" t="s">
        <v>328</v>
      </c>
      <c r="K440" s="105" t="s">
        <v>329</v>
      </c>
      <c r="L440" s="105" t="s">
        <v>330</v>
      </c>
      <c r="M440" s="41"/>
    </row>
    <row r="441" spans="2:13" hidden="1" x14ac:dyDescent="0.25">
      <c r="B441" s="39"/>
      <c r="C441" s="105">
        <v>2459</v>
      </c>
      <c r="D441" s="105" t="s">
        <v>313</v>
      </c>
      <c r="E441" s="105" t="s">
        <v>331</v>
      </c>
      <c r="F441" s="165">
        <v>57.201900000000002</v>
      </c>
      <c r="G441" s="165">
        <v>-2.1977799999999998</v>
      </c>
      <c r="H441" s="105">
        <v>215</v>
      </c>
      <c r="I441" s="105" t="s">
        <v>315</v>
      </c>
      <c r="J441" s="105" t="s">
        <v>332</v>
      </c>
      <c r="K441" s="105" t="s">
        <v>333</v>
      </c>
      <c r="L441" s="105" t="s">
        <v>334</v>
      </c>
      <c r="M441" s="41"/>
    </row>
    <row r="442" spans="2:13" hidden="1" x14ac:dyDescent="0.25">
      <c r="B442" s="39"/>
      <c r="C442" s="104" t="s">
        <v>335</v>
      </c>
      <c r="D442" s="104" t="s">
        <v>336</v>
      </c>
      <c r="E442" s="104" t="s">
        <v>337</v>
      </c>
      <c r="F442" s="165">
        <v>24.443764000000002</v>
      </c>
      <c r="G442" s="165">
        <v>54.651718000000002</v>
      </c>
      <c r="H442" s="104">
        <v>88</v>
      </c>
      <c r="I442" s="104" t="s">
        <v>338</v>
      </c>
      <c r="J442" s="104" t="s">
        <v>339</v>
      </c>
      <c r="K442" s="104" t="s">
        <v>340</v>
      </c>
      <c r="L442" s="104" t="s">
        <v>341</v>
      </c>
      <c r="M442" s="41"/>
    </row>
    <row r="443" spans="2:13" hidden="1" x14ac:dyDescent="0.25">
      <c r="B443" s="39"/>
      <c r="C443" s="105" t="s">
        <v>342</v>
      </c>
      <c r="D443" s="105" t="s">
        <v>336</v>
      </c>
      <c r="E443" s="105" t="s">
        <v>343</v>
      </c>
      <c r="F443" s="165">
        <v>9.0067900000000005</v>
      </c>
      <c r="G443" s="165">
        <v>7.2631699999999997</v>
      </c>
      <c r="H443" s="105">
        <v>1123</v>
      </c>
      <c r="I443" s="105" t="s">
        <v>344</v>
      </c>
      <c r="J443" s="105" t="s">
        <v>345</v>
      </c>
      <c r="K443" s="105" t="s">
        <v>346</v>
      </c>
      <c r="L443" s="105" t="s">
        <v>347</v>
      </c>
      <c r="M443" s="41"/>
    </row>
    <row r="444" spans="2:13" hidden="1" x14ac:dyDescent="0.25">
      <c r="B444" s="39"/>
      <c r="C444" s="104" t="s">
        <v>348</v>
      </c>
      <c r="D444" s="104" t="s">
        <v>336</v>
      </c>
      <c r="E444" s="104" t="s">
        <v>349</v>
      </c>
      <c r="F444" s="165">
        <v>5.6051898002624503</v>
      </c>
      <c r="G444" s="165">
        <v>-0.16678600013256001</v>
      </c>
      <c r="H444" s="104">
        <v>205</v>
      </c>
      <c r="I444" s="104" t="s">
        <v>344</v>
      </c>
      <c r="J444" s="104" t="s">
        <v>350</v>
      </c>
      <c r="K444" s="104" t="s">
        <v>351</v>
      </c>
      <c r="L444" s="104" t="s">
        <v>352</v>
      </c>
      <c r="M444" s="41"/>
    </row>
    <row r="445" spans="2:13" hidden="1" x14ac:dyDescent="0.25">
      <c r="B445" s="39"/>
      <c r="C445" s="105">
        <v>30616</v>
      </c>
      <c r="D445" s="105" t="s">
        <v>313</v>
      </c>
      <c r="E445" s="105" t="s">
        <v>353</v>
      </c>
      <c r="F445" s="165">
        <v>56.269185</v>
      </c>
      <c r="G445" s="165">
        <v>90.575109999999995</v>
      </c>
      <c r="H445" s="105">
        <v>1033</v>
      </c>
      <c r="I445" s="105" t="s">
        <v>315</v>
      </c>
      <c r="J445" s="105" t="s">
        <v>328</v>
      </c>
      <c r="K445" s="105" t="s">
        <v>354</v>
      </c>
      <c r="L445" s="105" t="s">
        <v>355</v>
      </c>
      <c r="M445" s="41"/>
    </row>
    <row r="446" spans="2:13" hidden="1" x14ac:dyDescent="0.25">
      <c r="B446" s="39"/>
      <c r="C446" s="105" t="s">
        <v>356</v>
      </c>
      <c r="D446" s="105" t="s">
        <v>336</v>
      </c>
      <c r="E446" s="105" t="s">
        <v>357</v>
      </c>
      <c r="F446" s="165">
        <v>26.471201000000001</v>
      </c>
      <c r="G446" s="165">
        <v>49.797901000000003</v>
      </c>
      <c r="H446" s="105">
        <v>72</v>
      </c>
      <c r="I446" s="105" t="s">
        <v>338</v>
      </c>
      <c r="J446" s="105" t="s">
        <v>358</v>
      </c>
      <c r="K446" s="105" t="s">
        <v>359</v>
      </c>
      <c r="L446" s="105" t="s">
        <v>360</v>
      </c>
      <c r="M446" s="41"/>
    </row>
    <row r="447" spans="2:13" hidden="1" x14ac:dyDescent="0.25">
      <c r="B447" s="39"/>
      <c r="C447" s="105">
        <v>16092</v>
      </c>
      <c r="D447" s="105" t="s">
        <v>313</v>
      </c>
      <c r="E447" s="105" t="s">
        <v>361</v>
      </c>
      <c r="F447" s="165">
        <v>51.883564</v>
      </c>
      <c r="G447" s="165">
        <v>-176.64278300000001</v>
      </c>
      <c r="H447" s="105">
        <v>18</v>
      </c>
      <c r="I447" s="105" t="s">
        <v>323</v>
      </c>
      <c r="J447" s="105" t="s">
        <v>362</v>
      </c>
      <c r="K447" s="105" t="s">
        <v>363</v>
      </c>
      <c r="L447" s="105" t="s">
        <v>364</v>
      </c>
      <c r="M447" s="41"/>
    </row>
    <row r="448" spans="2:13" hidden="1" x14ac:dyDescent="0.25">
      <c r="B448" s="39"/>
      <c r="C448" s="105" t="s">
        <v>365</v>
      </c>
      <c r="D448" s="105" t="s">
        <v>336</v>
      </c>
      <c r="E448" s="105" t="s">
        <v>366</v>
      </c>
      <c r="F448" s="165">
        <v>8.9778900000000004</v>
      </c>
      <c r="G448" s="165">
        <v>38.799301</v>
      </c>
      <c r="H448" s="105">
        <v>7630</v>
      </c>
      <c r="I448" s="105" t="s">
        <v>344</v>
      </c>
      <c r="J448" s="105" t="s">
        <v>367</v>
      </c>
      <c r="K448" s="105" t="s">
        <v>368</v>
      </c>
      <c r="L448" s="105" t="s">
        <v>369</v>
      </c>
      <c r="M448" s="41"/>
    </row>
    <row r="449" spans="2:13" hidden="1" x14ac:dyDescent="0.25">
      <c r="B449" s="39"/>
      <c r="C449" s="105" t="s">
        <v>370</v>
      </c>
      <c r="D449" s="105" t="s">
        <v>336</v>
      </c>
      <c r="E449" s="105" t="s">
        <v>371</v>
      </c>
      <c r="F449" s="165">
        <v>-34.947512000000003</v>
      </c>
      <c r="G449" s="165">
        <v>138.53339299999999</v>
      </c>
      <c r="H449" s="105">
        <v>20</v>
      </c>
      <c r="I449" s="105" t="s">
        <v>372</v>
      </c>
      <c r="J449" s="105" t="s">
        <v>373</v>
      </c>
      <c r="K449" s="105" t="s">
        <v>374</v>
      </c>
      <c r="L449" s="105" t="s">
        <v>375</v>
      </c>
      <c r="M449" s="41"/>
    </row>
    <row r="450" spans="2:13" hidden="1" x14ac:dyDescent="0.25">
      <c r="B450" s="39"/>
      <c r="C450" s="105">
        <v>27103</v>
      </c>
      <c r="D450" s="105" t="s">
        <v>313</v>
      </c>
      <c r="E450" s="105" t="s">
        <v>376</v>
      </c>
      <c r="F450" s="165">
        <v>-34.705705000000002</v>
      </c>
      <c r="G450" s="165">
        <v>138.61556400000001</v>
      </c>
      <c r="H450" s="105">
        <v>67</v>
      </c>
      <c r="I450" s="105" t="s">
        <v>372</v>
      </c>
      <c r="J450" s="105" t="s">
        <v>373</v>
      </c>
      <c r="K450" s="105" t="s">
        <v>374</v>
      </c>
      <c r="L450" s="105" t="s">
        <v>375</v>
      </c>
      <c r="M450" s="41"/>
    </row>
    <row r="451" spans="2:13" hidden="1" x14ac:dyDescent="0.25">
      <c r="B451" s="39"/>
      <c r="C451" s="105">
        <v>117</v>
      </c>
      <c r="D451" s="105" t="s">
        <v>313</v>
      </c>
      <c r="E451" s="105" t="s">
        <v>377</v>
      </c>
      <c r="F451" s="165">
        <v>65.656572999999995</v>
      </c>
      <c r="G451" s="165">
        <v>-18.072018</v>
      </c>
      <c r="H451" s="105">
        <v>6</v>
      </c>
      <c r="I451" s="105" t="s">
        <v>315</v>
      </c>
      <c r="J451" s="105" t="s">
        <v>378</v>
      </c>
      <c r="K451" s="105" t="s">
        <v>379</v>
      </c>
      <c r="L451" s="105" t="s">
        <v>380</v>
      </c>
      <c r="M451" s="41"/>
    </row>
    <row r="452" spans="2:13" hidden="1" x14ac:dyDescent="0.25">
      <c r="B452" s="39"/>
      <c r="C452" s="105">
        <v>26888</v>
      </c>
      <c r="D452" s="105" t="s">
        <v>313</v>
      </c>
      <c r="E452" s="105" t="s">
        <v>381</v>
      </c>
      <c r="F452" s="165">
        <v>-34.9432983398437</v>
      </c>
      <c r="G452" s="165">
        <v>117.80899810791</v>
      </c>
      <c r="H452" s="105">
        <v>233</v>
      </c>
      <c r="I452" s="105" t="s">
        <v>372</v>
      </c>
      <c r="J452" s="105" t="s">
        <v>373</v>
      </c>
      <c r="K452" s="105" t="s">
        <v>382</v>
      </c>
      <c r="L452" s="105" t="s">
        <v>383</v>
      </c>
      <c r="M452" s="41"/>
    </row>
    <row r="453" spans="2:13" hidden="1" x14ac:dyDescent="0.25">
      <c r="B453" s="39"/>
      <c r="C453" s="104">
        <v>27177</v>
      </c>
      <c r="D453" s="104" t="s">
        <v>313</v>
      </c>
      <c r="E453" s="104" t="s">
        <v>384</v>
      </c>
      <c r="F453" s="165">
        <v>-34.561100000000003</v>
      </c>
      <c r="G453" s="165">
        <v>150.78900100000001</v>
      </c>
      <c r="H453" s="104">
        <v>31</v>
      </c>
      <c r="I453" s="104" t="s">
        <v>372</v>
      </c>
      <c r="J453" s="104" t="s">
        <v>373</v>
      </c>
      <c r="K453" s="104" t="s">
        <v>385</v>
      </c>
      <c r="L453" s="104" t="s">
        <v>386</v>
      </c>
      <c r="M453" s="41"/>
    </row>
    <row r="454" spans="2:13" hidden="1" x14ac:dyDescent="0.25">
      <c r="B454" s="39"/>
      <c r="C454" s="105" t="s">
        <v>387</v>
      </c>
      <c r="D454" s="105" t="s">
        <v>336</v>
      </c>
      <c r="E454" s="105" t="s">
        <v>388</v>
      </c>
      <c r="F454" s="165">
        <v>35.039976000000003</v>
      </c>
      <c r="G454" s="165">
        <v>-106.608925</v>
      </c>
      <c r="H454" s="105">
        <v>5355</v>
      </c>
      <c r="I454" s="105" t="s">
        <v>323</v>
      </c>
      <c r="J454" s="105" t="s">
        <v>362</v>
      </c>
      <c r="K454" s="105" t="s">
        <v>389</v>
      </c>
      <c r="L454" s="105" t="s">
        <v>390</v>
      </c>
      <c r="M454" s="41"/>
    </row>
    <row r="455" spans="2:13" hidden="1" x14ac:dyDescent="0.25">
      <c r="B455" s="39"/>
      <c r="C455" s="105">
        <v>27044</v>
      </c>
      <c r="D455" s="105" t="s">
        <v>313</v>
      </c>
      <c r="E455" s="105" t="s">
        <v>391</v>
      </c>
      <c r="F455" s="165">
        <v>-36.066758</v>
      </c>
      <c r="G455" s="165">
        <v>146.959148</v>
      </c>
      <c r="H455" s="105">
        <v>539</v>
      </c>
      <c r="I455" s="105" t="s">
        <v>372</v>
      </c>
      <c r="J455" s="105" t="s">
        <v>373</v>
      </c>
      <c r="K455" s="105" t="s">
        <v>385</v>
      </c>
      <c r="L455" s="105" t="s">
        <v>392</v>
      </c>
      <c r="M455" s="41"/>
    </row>
    <row r="456" spans="2:13" hidden="1" x14ac:dyDescent="0.25">
      <c r="B456" s="39"/>
      <c r="C456" s="104">
        <v>12243</v>
      </c>
      <c r="D456" s="104" t="s">
        <v>313</v>
      </c>
      <c r="E456" s="104" t="s">
        <v>393</v>
      </c>
      <c r="F456" s="165">
        <v>59.2826004028</v>
      </c>
      <c r="G456" s="165">
        <v>-158.61799621599999</v>
      </c>
      <c r="H456" s="104">
        <v>66</v>
      </c>
      <c r="I456" s="104" t="s">
        <v>323</v>
      </c>
      <c r="J456" s="104" t="s">
        <v>362</v>
      </c>
      <c r="K456" s="104" t="s">
        <v>363</v>
      </c>
      <c r="L456" s="104" t="s">
        <v>394</v>
      </c>
      <c r="M456" s="41"/>
    </row>
    <row r="457" spans="2:13" hidden="1" x14ac:dyDescent="0.25">
      <c r="B457" s="39"/>
      <c r="C457" s="104">
        <v>1806</v>
      </c>
      <c r="D457" s="104" t="s">
        <v>313</v>
      </c>
      <c r="E457" s="104" t="s">
        <v>395</v>
      </c>
      <c r="F457" s="165">
        <v>82.517798999999997</v>
      </c>
      <c r="G457" s="165">
        <v>-62.280602000000002</v>
      </c>
      <c r="H457" s="104">
        <v>100</v>
      </c>
      <c r="I457" s="104" t="s">
        <v>323</v>
      </c>
      <c r="J457" s="104" t="s">
        <v>396</v>
      </c>
      <c r="K457" s="104" t="s">
        <v>397</v>
      </c>
      <c r="L457" s="104" t="s">
        <v>398</v>
      </c>
      <c r="M457" s="41"/>
    </row>
    <row r="458" spans="2:13" hidden="1" x14ac:dyDescent="0.25">
      <c r="B458" s="39"/>
      <c r="C458" s="104">
        <v>2564</v>
      </c>
      <c r="D458" s="104" t="s">
        <v>313</v>
      </c>
      <c r="E458" s="104" t="s">
        <v>399</v>
      </c>
      <c r="F458" s="165">
        <v>62.5625</v>
      </c>
      <c r="G458" s="165">
        <v>6.1196999999999999</v>
      </c>
      <c r="H458" s="104">
        <v>69</v>
      </c>
      <c r="I458" s="104" t="s">
        <v>315</v>
      </c>
      <c r="J458" s="104" t="s">
        <v>400</v>
      </c>
      <c r="K458" s="104" t="s">
        <v>401</v>
      </c>
      <c r="L458" s="104" t="s">
        <v>402</v>
      </c>
      <c r="M458" s="41"/>
    </row>
    <row r="459" spans="2:13" hidden="1" x14ac:dyDescent="0.25">
      <c r="B459" s="39"/>
      <c r="C459" s="104">
        <v>5038</v>
      </c>
      <c r="D459" s="104" t="s">
        <v>313</v>
      </c>
      <c r="E459" s="104" t="s">
        <v>403</v>
      </c>
      <c r="F459" s="165">
        <v>-45.210495000000002</v>
      </c>
      <c r="G459" s="165">
        <v>169.37111300000001</v>
      </c>
      <c r="H459" s="104">
        <v>752</v>
      </c>
      <c r="I459" s="104" t="s">
        <v>372</v>
      </c>
      <c r="J459" s="104" t="s">
        <v>404</v>
      </c>
      <c r="K459" s="104" t="s">
        <v>405</v>
      </c>
      <c r="L459" s="104" t="s">
        <v>406</v>
      </c>
      <c r="M459" s="41"/>
    </row>
    <row r="460" spans="2:13" hidden="1" x14ac:dyDescent="0.25">
      <c r="B460" s="39"/>
      <c r="C460" s="105" t="s">
        <v>407</v>
      </c>
      <c r="D460" s="105" t="s">
        <v>336</v>
      </c>
      <c r="E460" s="105" t="s">
        <v>408</v>
      </c>
      <c r="F460" s="165">
        <v>36.693885999999999</v>
      </c>
      <c r="G460" s="165">
        <v>3.214531</v>
      </c>
      <c r="H460" s="105">
        <v>82</v>
      </c>
      <c r="I460" s="105" t="s">
        <v>344</v>
      </c>
      <c r="J460" s="105" t="s">
        <v>409</v>
      </c>
      <c r="K460" s="105" t="s">
        <v>410</v>
      </c>
      <c r="L460" s="105" t="s">
        <v>411</v>
      </c>
      <c r="M460" s="41"/>
    </row>
    <row r="461" spans="2:13" hidden="1" x14ac:dyDescent="0.25">
      <c r="B461" s="39"/>
      <c r="C461" s="104" t="s">
        <v>412</v>
      </c>
      <c r="D461" s="104" t="s">
        <v>336</v>
      </c>
      <c r="E461" s="104" t="s">
        <v>413</v>
      </c>
      <c r="F461" s="165">
        <v>38.282200000000003</v>
      </c>
      <c r="G461" s="165">
        <v>-0.55815599999999999</v>
      </c>
      <c r="H461" s="104">
        <v>142</v>
      </c>
      <c r="I461" s="104" t="s">
        <v>315</v>
      </c>
      <c r="J461" s="104" t="s">
        <v>414</v>
      </c>
      <c r="K461" s="104" t="s">
        <v>415</v>
      </c>
      <c r="L461" s="104" t="s">
        <v>416</v>
      </c>
      <c r="M461" s="41"/>
    </row>
    <row r="462" spans="2:13" hidden="1" x14ac:dyDescent="0.25">
      <c r="B462" s="39"/>
      <c r="C462" s="104" t="s">
        <v>417</v>
      </c>
      <c r="D462" s="104" t="s">
        <v>336</v>
      </c>
      <c r="E462" s="104" t="s">
        <v>418</v>
      </c>
      <c r="F462" s="165">
        <v>43.354267</v>
      </c>
      <c r="G462" s="165">
        <v>77.042828</v>
      </c>
      <c r="H462" s="104">
        <v>2234</v>
      </c>
      <c r="I462" s="104" t="s">
        <v>338</v>
      </c>
      <c r="J462" s="104" t="s">
        <v>419</v>
      </c>
      <c r="K462" s="104" t="s">
        <v>420</v>
      </c>
      <c r="L462" s="104" t="s">
        <v>421</v>
      </c>
      <c r="M462" s="41"/>
    </row>
    <row r="463" spans="2:13" hidden="1" x14ac:dyDescent="0.25">
      <c r="B463" s="39"/>
      <c r="C463" s="105">
        <v>2598</v>
      </c>
      <c r="D463" s="105" t="s">
        <v>313</v>
      </c>
      <c r="E463" s="105" t="s">
        <v>422</v>
      </c>
      <c r="F463" s="165">
        <v>65.956801999999996</v>
      </c>
      <c r="G463" s="165">
        <v>12.4689</v>
      </c>
      <c r="H463" s="105">
        <v>56</v>
      </c>
      <c r="I463" s="105" t="s">
        <v>315</v>
      </c>
      <c r="J463" s="105" t="s">
        <v>400</v>
      </c>
      <c r="K463" s="105" t="s">
        <v>423</v>
      </c>
      <c r="L463" s="105" t="s">
        <v>424</v>
      </c>
      <c r="M463" s="41"/>
    </row>
    <row r="464" spans="2:13" hidden="1" x14ac:dyDescent="0.25">
      <c r="B464" s="39"/>
      <c r="C464" s="104">
        <v>2566</v>
      </c>
      <c r="D464" s="104" t="s">
        <v>313</v>
      </c>
      <c r="E464" s="104" t="s">
        <v>425</v>
      </c>
      <c r="F464" s="165">
        <v>69.976097106934006</v>
      </c>
      <c r="G464" s="165">
        <v>23.371700286865</v>
      </c>
      <c r="H464" s="104">
        <v>9</v>
      </c>
      <c r="I464" s="104" t="s">
        <v>315</v>
      </c>
      <c r="J464" s="104" t="s">
        <v>400</v>
      </c>
      <c r="K464" s="104" t="s">
        <v>426</v>
      </c>
      <c r="L464" s="104" t="s">
        <v>427</v>
      </c>
      <c r="M464" s="41"/>
    </row>
    <row r="465" spans="2:13" hidden="1" x14ac:dyDescent="0.25">
      <c r="B465" s="39"/>
      <c r="C465" s="104">
        <v>5363</v>
      </c>
      <c r="D465" s="104" t="s">
        <v>313</v>
      </c>
      <c r="E465" s="104" t="s">
        <v>428</v>
      </c>
      <c r="F465" s="165">
        <v>67.105529000000004</v>
      </c>
      <c r="G465" s="165">
        <v>-157.85533899999999</v>
      </c>
      <c r="H465" s="104">
        <v>334</v>
      </c>
      <c r="I465" s="104" t="s">
        <v>323</v>
      </c>
      <c r="J465" s="104" t="s">
        <v>362</v>
      </c>
      <c r="K465" s="104" t="s">
        <v>363</v>
      </c>
      <c r="L465" s="104" t="s">
        <v>429</v>
      </c>
      <c r="M465" s="41"/>
    </row>
    <row r="466" spans="2:13" hidden="1" x14ac:dyDescent="0.25">
      <c r="B466" s="39"/>
      <c r="C466" s="104">
        <v>30643</v>
      </c>
      <c r="D466" s="104" t="s">
        <v>313</v>
      </c>
      <c r="E466" s="104" t="s">
        <v>430</v>
      </c>
      <c r="F466" s="165">
        <v>69.763298034667898</v>
      </c>
      <c r="G466" s="165">
        <v>61.556400299072202</v>
      </c>
      <c r="H466" s="104">
        <v>13</v>
      </c>
      <c r="I466" s="104" t="s">
        <v>338</v>
      </c>
      <c r="J466" s="104" t="s">
        <v>328</v>
      </c>
      <c r="K466" s="104" t="s">
        <v>431</v>
      </c>
      <c r="L466" s="104" t="s">
        <v>432</v>
      </c>
      <c r="M466" s="41"/>
    </row>
    <row r="467" spans="2:13" hidden="1" x14ac:dyDescent="0.25">
      <c r="B467" s="39"/>
      <c r="C467" s="104" t="s">
        <v>433</v>
      </c>
      <c r="D467" s="104" t="s">
        <v>336</v>
      </c>
      <c r="E467" s="104" t="s">
        <v>434</v>
      </c>
      <c r="F467" s="165">
        <v>31.722600936900001</v>
      </c>
      <c r="G467" s="165">
        <v>35.993198394799997</v>
      </c>
      <c r="H467" s="104">
        <v>2395</v>
      </c>
      <c r="I467" s="104" t="s">
        <v>338</v>
      </c>
      <c r="J467" s="104" t="s">
        <v>435</v>
      </c>
      <c r="K467" s="104" t="s">
        <v>436</v>
      </c>
      <c r="L467" s="104" t="s">
        <v>437</v>
      </c>
      <c r="M467" s="41"/>
    </row>
    <row r="468" spans="2:13" hidden="1" x14ac:dyDescent="0.25">
      <c r="B468" s="39"/>
      <c r="C468" s="105" t="s">
        <v>438</v>
      </c>
      <c r="D468" s="105" t="s">
        <v>336</v>
      </c>
      <c r="E468" s="105" t="s">
        <v>439</v>
      </c>
      <c r="F468" s="165">
        <v>52.308601000000003</v>
      </c>
      <c r="G468" s="165">
        <v>4.76389</v>
      </c>
      <c r="H468" s="105">
        <v>-11</v>
      </c>
      <c r="I468" s="105" t="s">
        <v>315</v>
      </c>
      <c r="J468" s="105" t="s">
        <v>440</v>
      </c>
      <c r="K468" s="105" t="s">
        <v>441</v>
      </c>
      <c r="L468" s="105" t="s">
        <v>442</v>
      </c>
      <c r="M468" s="41"/>
    </row>
    <row r="469" spans="2:13" hidden="1" x14ac:dyDescent="0.25">
      <c r="B469" s="39"/>
      <c r="C469" s="104">
        <v>5054</v>
      </c>
      <c r="D469" s="104" t="s">
        <v>313</v>
      </c>
      <c r="E469" s="104" t="s">
        <v>443</v>
      </c>
      <c r="F469" s="165">
        <v>-89.989444000000006</v>
      </c>
      <c r="G469" s="165">
        <v>-1</v>
      </c>
      <c r="H469" s="104">
        <v>9300</v>
      </c>
      <c r="I469" s="104" t="s">
        <v>444</v>
      </c>
      <c r="J469" s="104" t="s">
        <v>445</v>
      </c>
      <c r="K469" s="104" t="s">
        <v>446</v>
      </c>
      <c r="L469" s="104" t="s">
        <v>447</v>
      </c>
      <c r="M469" s="41"/>
    </row>
    <row r="470" spans="2:13" hidden="1" x14ac:dyDescent="0.25">
      <c r="B470" s="39"/>
      <c r="C470" s="104">
        <v>6456</v>
      </c>
      <c r="D470" s="104" t="s">
        <v>313</v>
      </c>
      <c r="E470" s="104" t="s">
        <v>448</v>
      </c>
      <c r="F470" s="165">
        <v>64.734902000000005</v>
      </c>
      <c r="G470" s="165">
        <v>177.74099699999999</v>
      </c>
      <c r="H470" s="104">
        <v>194</v>
      </c>
      <c r="I470" s="104" t="s">
        <v>338</v>
      </c>
      <c r="J470" s="104" t="s">
        <v>328</v>
      </c>
      <c r="K470" s="104" t="s">
        <v>449</v>
      </c>
      <c r="L470" s="104" t="s">
        <v>450</v>
      </c>
      <c r="M470" s="41"/>
    </row>
    <row r="471" spans="2:13" hidden="1" x14ac:dyDescent="0.25">
      <c r="B471" s="39"/>
      <c r="C471" s="104">
        <v>624</v>
      </c>
      <c r="D471" s="104" t="s">
        <v>313</v>
      </c>
      <c r="E471" s="104" t="s">
        <v>451</v>
      </c>
      <c r="F471" s="165">
        <v>52.451501</v>
      </c>
      <c r="G471" s="165">
        <v>-125.303776</v>
      </c>
      <c r="H471" s="104">
        <v>3635</v>
      </c>
      <c r="I471" s="104" t="s">
        <v>323</v>
      </c>
      <c r="J471" s="104" t="s">
        <v>396</v>
      </c>
      <c r="K471" s="104" t="s">
        <v>452</v>
      </c>
      <c r="L471" s="104" t="s">
        <v>453</v>
      </c>
      <c r="M471" s="41"/>
    </row>
    <row r="472" spans="2:13" hidden="1" x14ac:dyDescent="0.25">
      <c r="B472" s="39"/>
      <c r="C472" s="105">
        <v>5381</v>
      </c>
      <c r="D472" s="105" t="s">
        <v>313</v>
      </c>
      <c r="E472" s="105" t="s">
        <v>454</v>
      </c>
      <c r="F472" s="165">
        <v>68.133598000000006</v>
      </c>
      <c r="G472" s="165">
        <v>-151.74299600000001</v>
      </c>
      <c r="H472" s="105">
        <v>2102</v>
      </c>
      <c r="I472" s="105" t="s">
        <v>323</v>
      </c>
      <c r="J472" s="105" t="s">
        <v>362</v>
      </c>
      <c r="K472" s="105" t="s">
        <v>363</v>
      </c>
      <c r="L472" s="105" t="s">
        <v>455</v>
      </c>
      <c r="M472" s="41"/>
    </row>
    <row r="473" spans="2:13" hidden="1" x14ac:dyDescent="0.25">
      <c r="B473" s="39"/>
      <c r="C473" s="105" t="s">
        <v>456</v>
      </c>
      <c r="D473" s="105" t="s">
        <v>336</v>
      </c>
      <c r="E473" s="105" t="s">
        <v>457</v>
      </c>
      <c r="F473" s="165">
        <v>61.179003999999999</v>
      </c>
      <c r="G473" s="165">
        <v>-149.99256099999999</v>
      </c>
      <c r="H473" s="105">
        <v>152</v>
      </c>
      <c r="I473" s="105" t="s">
        <v>323</v>
      </c>
      <c r="J473" s="105" t="s">
        <v>362</v>
      </c>
      <c r="K473" s="105" t="s">
        <v>363</v>
      </c>
      <c r="L473" s="105" t="s">
        <v>458</v>
      </c>
      <c r="M473" s="41"/>
    </row>
    <row r="474" spans="2:13" hidden="1" x14ac:dyDescent="0.25">
      <c r="B474" s="39"/>
      <c r="C474" s="105">
        <v>5355</v>
      </c>
      <c r="D474" s="105" t="s">
        <v>313</v>
      </c>
      <c r="E474" s="105" t="s">
        <v>459</v>
      </c>
      <c r="F474" s="165">
        <v>61.251708999999998</v>
      </c>
      <c r="G474" s="165">
        <v>-149.807097</v>
      </c>
      <c r="H474" s="105">
        <v>212</v>
      </c>
      <c r="I474" s="105" t="s">
        <v>323</v>
      </c>
      <c r="J474" s="105" t="s">
        <v>362</v>
      </c>
      <c r="K474" s="105" t="s">
        <v>363</v>
      </c>
      <c r="L474" s="105" t="s">
        <v>458</v>
      </c>
      <c r="M474" s="41"/>
    </row>
    <row r="475" spans="2:13" hidden="1" x14ac:dyDescent="0.25">
      <c r="B475" s="39"/>
      <c r="C475" s="104">
        <v>5386</v>
      </c>
      <c r="D475" s="104" t="s">
        <v>313</v>
      </c>
      <c r="E475" s="104" t="s">
        <v>460</v>
      </c>
      <c r="F475" s="165">
        <v>61.212792</v>
      </c>
      <c r="G475" s="165">
        <v>-149.843988</v>
      </c>
      <c r="H475" s="104">
        <v>137</v>
      </c>
      <c r="I475" s="104" t="s">
        <v>323</v>
      </c>
      <c r="J475" s="104" t="s">
        <v>362</v>
      </c>
      <c r="K475" s="104" t="s">
        <v>363</v>
      </c>
      <c r="L475" s="104" t="s">
        <v>458</v>
      </c>
      <c r="M475" s="41"/>
    </row>
    <row r="476" spans="2:13" hidden="1" x14ac:dyDescent="0.25">
      <c r="B476" s="39"/>
      <c r="C476" s="105">
        <v>2565</v>
      </c>
      <c r="D476" s="105" t="s">
        <v>313</v>
      </c>
      <c r="E476" s="105" t="s">
        <v>461</v>
      </c>
      <c r="F476" s="165">
        <v>69.292502999999996</v>
      </c>
      <c r="G476" s="165">
        <v>16.144199</v>
      </c>
      <c r="H476" s="105">
        <v>43</v>
      </c>
      <c r="I476" s="105" t="s">
        <v>315</v>
      </c>
      <c r="J476" s="105" t="s">
        <v>400</v>
      </c>
      <c r="K476" s="105" t="s">
        <v>423</v>
      </c>
      <c r="L476" s="105" t="s">
        <v>462</v>
      </c>
      <c r="M476" s="41"/>
    </row>
    <row r="477" spans="2:13" hidden="1" x14ac:dyDescent="0.25">
      <c r="B477" s="39"/>
      <c r="C477" s="104">
        <v>2454</v>
      </c>
      <c r="D477" s="104" t="s">
        <v>313</v>
      </c>
      <c r="E477" s="104" t="s">
        <v>463</v>
      </c>
      <c r="F477" s="165">
        <v>53.248100280800003</v>
      </c>
      <c r="G477" s="165">
        <v>-4.53533983231</v>
      </c>
      <c r="H477" s="104">
        <v>37</v>
      </c>
      <c r="I477" s="104" t="s">
        <v>315</v>
      </c>
      <c r="J477" s="104" t="s">
        <v>332</v>
      </c>
      <c r="K477" s="104" t="s">
        <v>464</v>
      </c>
      <c r="L477" s="104" t="s">
        <v>465</v>
      </c>
      <c r="M477" s="41"/>
    </row>
    <row r="478" spans="2:13" hidden="1" x14ac:dyDescent="0.25">
      <c r="B478" s="39"/>
      <c r="C478" s="104">
        <v>16291</v>
      </c>
      <c r="D478" s="104" t="s">
        <v>313</v>
      </c>
      <c r="E478" s="104" t="s">
        <v>466</v>
      </c>
      <c r="F478" s="165">
        <v>61.581600189208899</v>
      </c>
      <c r="G478" s="165">
        <v>-159.54299926757801</v>
      </c>
      <c r="H478" s="104">
        <v>88</v>
      </c>
      <c r="I478" s="104" t="s">
        <v>323</v>
      </c>
      <c r="J478" s="104" t="s">
        <v>362</v>
      </c>
      <c r="K478" s="104" t="s">
        <v>363</v>
      </c>
      <c r="L478" s="104" t="s">
        <v>467</v>
      </c>
      <c r="M478" s="41"/>
    </row>
    <row r="479" spans="2:13" hidden="1" x14ac:dyDescent="0.25">
      <c r="B479" s="39"/>
      <c r="C479" s="105" t="s">
        <v>468</v>
      </c>
      <c r="D479" s="105" t="s">
        <v>336</v>
      </c>
      <c r="E479" s="105" t="s">
        <v>469</v>
      </c>
      <c r="F479" s="165">
        <v>40.128101000000001</v>
      </c>
      <c r="G479" s="165">
        <v>32.995097999999999</v>
      </c>
      <c r="H479" s="105">
        <v>3125</v>
      </c>
      <c r="I479" s="105" t="s">
        <v>338</v>
      </c>
      <c r="J479" s="105" t="s">
        <v>470</v>
      </c>
      <c r="K479" s="105" t="s">
        <v>471</v>
      </c>
      <c r="L479" s="105" t="s">
        <v>472</v>
      </c>
      <c r="M479" s="41"/>
    </row>
    <row r="480" spans="2:13" hidden="1" x14ac:dyDescent="0.25">
      <c r="B480" s="39"/>
      <c r="C480" s="104" t="s">
        <v>473</v>
      </c>
      <c r="D480" s="104" t="s">
        <v>336</v>
      </c>
      <c r="E480" s="104" t="s">
        <v>474</v>
      </c>
      <c r="F480" s="165">
        <v>36.898701000000003</v>
      </c>
      <c r="G480" s="165">
        <v>30.800501000000001</v>
      </c>
      <c r="H480" s="104">
        <v>177</v>
      </c>
      <c r="I480" s="104" t="s">
        <v>338</v>
      </c>
      <c r="J480" s="104" t="s">
        <v>470</v>
      </c>
      <c r="K480" s="104" t="s">
        <v>475</v>
      </c>
      <c r="L480" s="104" t="s">
        <v>476</v>
      </c>
      <c r="M480" s="41"/>
    </row>
    <row r="481" spans="2:13" hidden="1" x14ac:dyDescent="0.25">
      <c r="B481" s="39"/>
      <c r="C481" s="105" t="s">
        <v>477</v>
      </c>
      <c r="D481" s="105" t="s">
        <v>336</v>
      </c>
      <c r="E481" s="105" t="s">
        <v>478</v>
      </c>
      <c r="F481" s="165">
        <v>-18.796900000000001</v>
      </c>
      <c r="G481" s="165">
        <v>47.478802000000002</v>
      </c>
      <c r="H481" s="105">
        <v>4198</v>
      </c>
      <c r="I481" s="105" t="s">
        <v>344</v>
      </c>
      <c r="J481" s="105" t="s">
        <v>479</v>
      </c>
      <c r="K481" s="105" t="s">
        <v>480</v>
      </c>
      <c r="L481" s="105" t="s">
        <v>481</v>
      </c>
      <c r="M481" s="41"/>
    </row>
    <row r="482" spans="2:13" hidden="1" x14ac:dyDescent="0.25">
      <c r="B482" s="39"/>
      <c r="C482" s="105">
        <v>5392</v>
      </c>
      <c r="D482" s="105" t="s">
        <v>313</v>
      </c>
      <c r="E482" s="105" t="s">
        <v>482</v>
      </c>
      <c r="F482" s="165">
        <v>62.646701999999998</v>
      </c>
      <c r="G482" s="165">
        <v>-160.19099399999999</v>
      </c>
      <c r="H482" s="105">
        <v>291</v>
      </c>
      <c r="I482" s="105" t="s">
        <v>323</v>
      </c>
      <c r="J482" s="105" t="s">
        <v>362</v>
      </c>
      <c r="K482" s="105" t="s">
        <v>363</v>
      </c>
      <c r="L482" s="105" t="s">
        <v>483</v>
      </c>
      <c r="M482" s="41"/>
    </row>
    <row r="483" spans="2:13" hidden="1" x14ac:dyDescent="0.25">
      <c r="B483" s="39"/>
      <c r="C483" s="104">
        <v>6459</v>
      </c>
      <c r="D483" s="104" t="s">
        <v>313</v>
      </c>
      <c r="E483" s="104" t="s">
        <v>488</v>
      </c>
      <c r="F483" s="165">
        <v>69.783302000000006</v>
      </c>
      <c r="G483" s="165">
        <v>170.59700000000001</v>
      </c>
      <c r="H483" s="104">
        <v>11</v>
      </c>
      <c r="I483" s="104" t="s">
        <v>338</v>
      </c>
      <c r="J483" s="104" t="s">
        <v>328</v>
      </c>
      <c r="K483" s="104" t="s">
        <v>449</v>
      </c>
      <c r="L483" s="104" t="s">
        <v>489</v>
      </c>
      <c r="M483" s="41"/>
    </row>
    <row r="484" spans="2:13" hidden="1" x14ac:dyDescent="0.25">
      <c r="B484" s="39"/>
      <c r="C484" s="105">
        <v>26891</v>
      </c>
      <c r="D484" s="105" t="s">
        <v>313</v>
      </c>
      <c r="E484" s="105" t="s">
        <v>490</v>
      </c>
      <c r="F484" s="165">
        <v>-37.309978000000001</v>
      </c>
      <c r="G484" s="165">
        <v>142.988688</v>
      </c>
      <c r="H484" s="105">
        <v>1008</v>
      </c>
      <c r="I484" s="105" t="s">
        <v>372</v>
      </c>
      <c r="J484" s="105" t="s">
        <v>373</v>
      </c>
      <c r="K484" s="105" t="s">
        <v>491</v>
      </c>
      <c r="L484" s="105" t="s">
        <v>492</v>
      </c>
      <c r="M484" s="41"/>
    </row>
    <row r="485" spans="2:13" hidden="1" x14ac:dyDescent="0.25">
      <c r="B485" s="39"/>
      <c r="C485" s="104">
        <v>6488</v>
      </c>
      <c r="D485" s="104" t="s">
        <v>313</v>
      </c>
      <c r="E485" s="104" t="s">
        <v>493</v>
      </c>
      <c r="F485" s="165">
        <v>64.600303649902301</v>
      </c>
      <c r="G485" s="165">
        <v>40.716701507568303</v>
      </c>
      <c r="H485" s="104">
        <v>62</v>
      </c>
      <c r="I485" s="104" t="s">
        <v>315</v>
      </c>
      <c r="J485" s="104" t="s">
        <v>328</v>
      </c>
      <c r="K485" s="104" t="s">
        <v>494</v>
      </c>
      <c r="L485" s="104" t="s">
        <v>495</v>
      </c>
      <c r="M485" s="41"/>
    </row>
    <row r="486" spans="2:13" hidden="1" x14ac:dyDescent="0.25">
      <c r="B486" s="39"/>
      <c r="C486" s="104">
        <v>5402</v>
      </c>
      <c r="D486" s="104" t="s">
        <v>313</v>
      </c>
      <c r="E486" s="104" t="s">
        <v>496</v>
      </c>
      <c r="F486" s="165">
        <v>68.114699999999999</v>
      </c>
      <c r="G486" s="165">
        <v>-145.57899499999999</v>
      </c>
      <c r="H486" s="104">
        <v>2092</v>
      </c>
      <c r="I486" s="104" t="s">
        <v>323</v>
      </c>
      <c r="J486" s="104" t="s">
        <v>362</v>
      </c>
      <c r="K486" s="104" t="s">
        <v>363</v>
      </c>
      <c r="L486" s="104" t="s">
        <v>497</v>
      </c>
      <c r="M486" s="41"/>
    </row>
    <row r="487" spans="2:13" hidden="1" x14ac:dyDescent="0.25">
      <c r="B487" s="39"/>
      <c r="C487" s="104">
        <v>35124</v>
      </c>
      <c r="D487" s="104" t="s">
        <v>313</v>
      </c>
      <c r="E487" s="104" t="s">
        <v>501</v>
      </c>
      <c r="F487" s="165">
        <v>64.441704000000001</v>
      </c>
      <c r="G487" s="165">
        <v>40.421700000000001</v>
      </c>
      <c r="H487" s="104">
        <v>82</v>
      </c>
      <c r="I487" s="104" t="s">
        <v>315</v>
      </c>
      <c r="J487" s="104" t="s">
        <v>328</v>
      </c>
      <c r="K487" s="104" t="s">
        <v>494</v>
      </c>
      <c r="L487" s="104" t="s">
        <v>502</v>
      </c>
      <c r="M487" s="41"/>
    </row>
    <row r="488" spans="2:13" hidden="1" x14ac:dyDescent="0.25">
      <c r="B488" s="39"/>
      <c r="C488" s="105">
        <v>2589</v>
      </c>
      <c r="D488" s="105" t="s">
        <v>313</v>
      </c>
      <c r="E488" s="105" t="s">
        <v>503</v>
      </c>
      <c r="F488" s="165">
        <v>63.698898315429602</v>
      </c>
      <c r="G488" s="165">
        <v>9.6040000915527308</v>
      </c>
      <c r="H488" s="105">
        <v>28</v>
      </c>
      <c r="I488" s="105" t="s">
        <v>315</v>
      </c>
      <c r="J488" s="105" t="s">
        <v>400</v>
      </c>
      <c r="K488" s="105" t="s">
        <v>504</v>
      </c>
      <c r="L488" s="105" t="s">
        <v>505</v>
      </c>
      <c r="M488" s="41"/>
    </row>
    <row r="489" spans="2:13" hidden="1" x14ac:dyDescent="0.25">
      <c r="B489" s="39"/>
      <c r="C489" s="104">
        <v>26893</v>
      </c>
      <c r="D489" s="104" t="s">
        <v>313</v>
      </c>
      <c r="E489" s="104" t="s">
        <v>506</v>
      </c>
      <c r="F489" s="165">
        <v>-30.528099060099901</v>
      </c>
      <c r="G489" s="165">
        <v>151.61700439500001</v>
      </c>
      <c r="H489" s="104">
        <v>3556</v>
      </c>
      <c r="I489" s="104" t="s">
        <v>372</v>
      </c>
      <c r="J489" s="104" t="s">
        <v>373</v>
      </c>
      <c r="K489" s="104" t="s">
        <v>385</v>
      </c>
      <c r="L489" s="104" t="s">
        <v>507</v>
      </c>
      <c r="M489" s="41"/>
    </row>
    <row r="490" spans="2:13" hidden="1" x14ac:dyDescent="0.25">
      <c r="B490" s="39"/>
      <c r="C490" s="105" t="s">
        <v>508</v>
      </c>
      <c r="D490" s="105" t="s">
        <v>336</v>
      </c>
      <c r="E490" s="105" t="s">
        <v>509</v>
      </c>
      <c r="F490" s="165">
        <v>41.261296999999999</v>
      </c>
      <c r="G490" s="165">
        <v>28.741951</v>
      </c>
      <c r="H490" s="105">
        <v>325</v>
      </c>
      <c r="I490" s="105" t="s">
        <v>315</v>
      </c>
      <c r="J490" s="105" t="s">
        <v>470</v>
      </c>
      <c r="K490" s="105" t="s">
        <v>510</v>
      </c>
      <c r="L490" s="105" t="s">
        <v>511</v>
      </c>
      <c r="M490" s="41"/>
    </row>
    <row r="491" spans="2:13" hidden="1" x14ac:dyDescent="0.25">
      <c r="B491" s="39"/>
      <c r="C491" s="104">
        <v>2516</v>
      </c>
      <c r="D491" s="104" t="s">
        <v>313</v>
      </c>
      <c r="E491" s="104" t="s">
        <v>512</v>
      </c>
      <c r="F491" s="165">
        <v>52.060600000000001</v>
      </c>
      <c r="G491" s="165">
        <v>5.8730599999999997</v>
      </c>
      <c r="H491" s="104">
        <v>158</v>
      </c>
      <c r="I491" s="104" t="s">
        <v>315</v>
      </c>
      <c r="J491" s="104" t="s">
        <v>440</v>
      </c>
      <c r="K491" s="104" t="s">
        <v>513</v>
      </c>
      <c r="L491" s="104" t="s">
        <v>514</v>
      </c>
      <c r="M491" s="41"/>
    </row>
    <row r="492" spans="2:13" hidden="1" x14ac:dyDescent="0.25">
      <c r="B492" s="39"/>
      <c r="C492" s="104">
        <v>2683</v>
      </c>
      <c r="D492" s="104" t="s">
        <v>313</v>
      </c>
      <c r="E492" s="104" t="s">
        <v>515</v>
      </c>
      <c r="F492" s="165">
        <v>63.408298492431598</v>
      </c>
      <c r="G492" s="165">
        <v>18.9899997711181</v>
      </c>
      <c r="H492" s="104">
        <v>354</v>
      </c>
      <c r="I492" s="104" t="s">
        <v>315</v>
      </c>
      <c r="J492" s="104" t="s">
        <v>499</v>
      </c>
      <c r="K492" s="104" t="s">
        <v>516</v>
      </c>
      <c r="L492" s="104" t="s">
        <v>517</v>
      </c>
      <c r="M492" s="41"/>
    </row>
    <row r="493" spans="2:13" hidden="1" x14ac:dyDescent="0.25">
      <c r="B493" s="39"/>
      <c r="C493" s="104">
        <v>2585</v>
      </c>
      <c r="D493" s="104" t="s">
        <v>313</v>
      </c>
      <c r="E493" s="104" t="s">
        <v>518</v>
      </c>
      <c r="F493" s="165">
        <v>62.744700999999999</v>
      </c>
      <c r="G493" s="165">
        <v>7.2625000000000002</v>
      </c>
      <c r="H493" s="104">
        <v>10</v>
      </c>
      <c r="I493" s="104" t="s">
        <v>315</v>
      </c>
      <c r="J493" s="104" t="s">
        <v>400</v>
      </c>
      <c r="K493" s="104" t="s">
        <v>401</v>
      </c>
      <c r="L493" s="104" t="s">
        <v>519</v>
      </c>
      <c r="M493" s="41"/>
    </row>
    <row r="494" spans="2:13" hidden="1" x14ac:dyDescent="0.25">
      <c r="B494" s="39"/>
      <c r="C494" s="104" t="s">
        <v>520</v>
      </c>
      <c r="D494" s="104" t="s">
        <v>336</v>
      </c>
      <c r="E494" s="104" t="s">
        <v>521</v>
      </c>
      <c r="F494" s="165">
        <v>43.396256000000001</v>
      </c>
      <c r="G494" s="165">
        <v>132.148155</v>
      </c>
      <c r="H494" s="104">
        <v>59</v>
      </c>
      <c r="I494" s="104" t="s">
        <v>315</v>
      </c>
      <c r="J494" s="104" t="s">
        <v>328</v>
      </c>
      <c r="K494" s="104" t="s">
        <v>522</v>
      </c>
      <c r="L494" s="104" t="s">
        <v>523</v>
      </c>
      <c r="M494" s="41"/>
    </row>
    <row r="495" spans="2:13" hidden="1" x14ac:dyDescent="0.25">
      <c r="B495" s="39"/>
      <c r="C495" s="104">
        <v>2691</v>
      </c>
      <c r="D495" s="104" t="s">
        <v>313</v>
      </c>
      <c r="E495" s="104" t="s">
        <v>524</v>
      </c>
      <c r="F495" s="165">
        <v>65.590301513671804</v>
      </c>
      <c r="G495" s="165">
        <v>19.2819004058837</v>
      </c>
      <c r="H495" s="104">
        <v>1245</v>
      </c>
      <c r="I495" s="104" t="s">
        <v>315</v>
      </c>
      <c r="J495" s="104" t="s">
        <v>499</v>
      </c>
      <c r="K495" s="104" t="s">
        <v>525</v>
      </c>
      <c r="L495" s="104" t="s">
        <v>526</v>
      </c>
      <c r="M495" s="41"/>
    </row>
    <row r="496" spans="2:13" hidden="1" x14ac:dyDescent="0.25">
      <c r="B496" s="39"/>
      <c r="C496" s="104" t="s">
        <v>527</v>
      </c>
      <c r="D496" s="104" t="s">
        <v>336</v>
      </c>
      <c r="E496" s="104" t="s">
        <v>528</v>
      </c>
      <c r="F496" s="165">
        <v>37.986801</v>
      </c>
      <c r="G496" s="165">
        <v>58.360999999999997</v>
      </c>
      <c r="H496" s="104">
        <v>692</v>
      </c>
      <c r="I496" s="104" t="s">
        <v>338</v>
      </c>
      <c r="J496" s="104" t="s">
        <v>529</v>
      </c>
      <c r="K496" s="104" t="s">
        <v>530</v>
      </c>
      <c r="L496" s="104" t="s">
        <v>531</v>
      </c>
      <c r="M496" s="41"/>
    </row>
    <row r="497" spans="2:13" hidden="1" x14ac:dyDescent="0.25">
      <c r="B497" s="39"/>
      <c r="C497" s="105" t="s">
        <v>532</v>
      </c>
      <c r="D497" s="105" t="s">
        <v>336</v>
      </c>
      <c r="E497" s="105" t="s">
        <v>533</v>
      </c>
      <c r="F497" s="165">
        <v>51.027034999999998</v>
      </c>
      <c r="G497" s="165">
        <v>71.467094000000003</v>
      </c>
      <c r="H497" s="105">
        <v>1165</v>
      </c>
      <c r="I497" s="105" t="s">
        <v>338</v>
      </c>
      <c r="J497" s="105" t="s">
        <v>419</v>
      </c>
      <c r="K497" s="105" t="s">
        <v>534</v>
      </c>
      <c r="L497" s="105" t="s">
        <v>535</v>
      </c>
      <c r="M497" s="41"/>
    </row>
    <row r="498" spans="2:13" hidden="1" x14ac:dyDescent="0.25">
      <c r="B498" s="39"/>
      <c r="C498" s="104">
        <v>29358</v>
      </c>
      <c r="D498" s="104" t="s">
        <v>313</v>
      </c>
      <c r="E498" s="104" t="s">
        <v>536</v>
      </c>
      <c r="F498" s="165">
        <v>63.194135000000003</v>
      </c>
      <c r="G498" s="165">
        <v>14.500322000000001</v>
      </c>
      <c r="H498" s="104">
        <v>1233</v>
      </c>
      <c r="I498" s="104" t="s">
        <v>315</v>
      </c>
      <c r="J498" s="104" t="s">
        <v>499</v>
      </c>
      <c r="K498" s="104" t="s">
        <v>537</v>
      </c>
      <c r="L498" s="104" t="s">
        <v>538</v>
      </c>
      <c r="M498" s="41"/>
    </row>
    <row r="499" spans="2:13" hidden="1" x14ac:dyDescent="0.25">
      <c r="B499" s="39"/>
      <c r="C499" s="104" t="s">
        <v>539</v>
      </c>
      <c r="D499" s="104" t="s">
        <v>336</v>
      </c>
      <c r="E499" s="104" t="s">
        <v>540</v>
      </c>
      <c r="F499" s="165">
        <v>-25.240155999999999</v>
      </c>
      <c r="G499" s="165">
        <v>-57.519227000000001</v>
      </c>
      <c r="H499" s="104">
        <v>292</v>
      </c>
      <c r="I499" s="104" t="s">
        <v>358</v>
      </c>
      <c r="J499" s="104" t="s">
        <v>541</v>
      </c>
      <c r="K499" s="104" t="s">
        <v>542</v>
      </c>
      <c r="L499" s="104" t="s">
        <v>543</v>
      </c>
      <c r="M499" s="41"/>
    </row>
    <row r="500" spans="2:13" hidden="1" x14ac:dyDescent="0.25">
      <c r="B500" s="39"/>
      <c r="C500" s="105" t="s">
        <v>544</v>
      </c>
      <c r="D500" s="105" t="s">
        <v>336</v>
      </c>
      <c r="E500" s="105" t="s">
        <v>545</v>
      </c>
      <c r="F500" s="165">
        <v>33.636699999999998</v>
      </c>
      <c r="G500" s="165">
        <v>-84.428100999999998</v>
      </c>
      <c r="H500" s="105">
        <v>1026</v>
      </c>
      <c r="I500" s="105" t="s">
        <v>323</v>
      </c>
      <c r="J500" s="105" t="s">
        <v>362</v>
      </c>
      <c r="K500" s="105" t="s">
        <v>546</v>
      </c>
      <c r="L500" s="105" t="s">
        <v>547</v>
      </c>
      <c r="M500" s="41"/>
    </row>
    <row r="501" spans="2:13" hidden="1" x14ac:dyDescent="0.25">
      <c r="B501" s="39"/>
      <c r="C501" s="104">
        <v>5416</v>
      </c>
      <c r="D501" s="104" t="s">
        <v>313</v>
      </c>
      <c r="E501" s="104" t="s">
        <v>548</v>
      </c>
      <c r="F501" s="165">
        <v>70.467039999999997</v>
      </c>
      <c r="G501" s="165">
        <v>-157.436013</v>
      </c>
      <c r="H501" s="104">
        <v>96</v>
      </c>
      <c r="I501" s="104" t="s">
        <v>323</v>
      </c>
      <c r="J501" s="104" t="s">
        <v>362</v>
      </c>
      <c r="K501" s="104" t="s">
        <v>363</v>
      </c>
      <c r="L501" s="104" t="s">
        <v>549</v>
      </c>
      <c r="M501" s="41"/>
    </row>
    <row r="502" spans="2:13" hidden="1" x14ac:dyDescent="0.25">
      <c r="B502" s="39"/>
      <c r="C502" s="105" t="s">
        <v>550</v>
      </c>
      <c r="D502" s="105" t="s">
        <v>336</v>
      </c>
      <c r="E502" s="105" t="s">
        <v>551</v>
      </c>
      <c r="F502" s="165">
        <v>33.548999999999999</v>
      </c>
      <c r="G502" s="165">
        <v>72.825659999999999</v>
      </c>
      <c r="H502" s="105">
        <v>1761</v>
      </c>
      <c r="I502" s="105" t="s">
        <v>338</v>
      </c>
      <c r="J502" s="105" t="s">
        <v>552</v>
      </c>
      <c r="K502" s="105" t="s">
        <v>553</v>
      </c>
      <c r="L502" s="105" t="s">
        <v>554</v>
      </c>
      <c r="M502" s="41"/>
    </row>
    <row r="503" spans="2:13" hidden="1" x14ac:dyDescent="0.25">
      <c r="B503" s="39"/>
      <c r="C503" s="105" t="s">
        <v>555</v>
      </c>
      <c r="D503" s="105" t="s">
        <v>336</v>
      </c>
      <c r="E503" s="105" t="s">
        <v>556</v>
      </c>
      <c r="F503" s="165">
        <v>-37.011989999999997</v>
      </c>
      <c r="G503" s="165">
        <v>174.78633099999999</v>
      </c>
      <c r="H503" s="105">
        <v>23</v>
      </c>
      <c r="I503" s="105" t="s">
        <v>372</v>
      </c>
      <c r="J503" s="105" t="s">
        <v>404</v>
      </c>
      <c r="K503" s="105" t="s">
        <v>557</v>
      </c>
      <c r="L503" s="105" t="s">
        <v>558</v>
      </c>
      <c r="M503" s="41"/>
    </row>
    <row r="504" spans="2:13" hidden="1" x14ac:dyDescent="0.25">
      <c r="B504" s="39"/>
      <c r="C504" s="104" t="s">
        <v>559</v>
      </c>
      <c r="D504" s="104" t="s">
        <v>336</v>
      </c>
      <c r="E504" s="104" t="s">
        <v>560</v>
      </c>
      <c r="F504" s="165">
        <v>30.197534999999998</v>
      </c>
      <c r="G504" s="165">
        <v>-97.662014999999997</v>
      </c>
      <c r="H504" s="104">
        <v>542</v>
      </c>
      <c r="I504" s="104" t="s">
        <v>323</v>
      </c>
      <c r="J504" s="104" t="s">
        <v>362</v>
      </c>
      <c r="K504" s="104" t="s">
        <v>561</v>
      </c>
      <c r="L504" s="104" t="s">
        <v>562</v>
      </c>
      <c r="M504" s="41"/>
    </row>
    <row r="505" spans="2:13" hidden="1" x14ac:dyDescent="0.25">
      <c r="B505" s="39"/>
      <c r="C505" s="104">
        <v>5037</v>
      </c>
      <c r="D505" s="104" t="s">
        <v>313</v>
      </c>
      <c r="E505" s="104" t="s">
        <v>563</v>
      </c>
      <c r="F505" s="165">
        <v>-35.069837</v>
      </c>
      <c r="G505" s="165">
        <v>173.28705299999999</v>
      </c>
      <c r="H505" s="104">
        <v>270</v>
      </c>
      <c r="I505" s="104" t="s">
        <v>372</v>
      </c>
      <c r="J505" s="104" t="s">
        <v>404</v>
      </c>
      <c r="K505" s="104" t="s">
        <v>564</v>
      </c>
      <c r="L505" s="104" t="s">
        <v>565</v>
      </c>
      <c r="M505" s="41"/>
    </row>
    <row r="506" spans="2:13" hidden="1" x14ac:dyDescent="0.25">
      <c r="B506" s="39"/>
      <c r="C506" s="104">
        <v>44375</v>
      </c>
      <c r="D506" s="104" t="s">
        <v>313</v>
      </c>
      <c r="E506" s="104" t="s">
        <v>566</v>
      </c>
      <c r="F506" s="165">
        <v>53.104999999999997</v>
      </c>
      <c r="G506" s="165">
        <v>29.204999999999998</v>
      </c>
      <c r="H506" s="104">
        <v>502</v>
      </c>
      <c r="I506" s="104" t="s">
        <v>315</v>
      </c>
      <c r="J506" s="104" t="s">
        <v>567</v>
      </c>
      <c r="K506" s="104" t="s">
        <v>568</v>
      </c>
      <c r="L506" s="104" t="s">
        <v>569</v>
      </c>
      <c r="M506" s="41"/>
    </row>
    <row r="507" spans="2:13" hidden="1" x14ac:dyDescent="0.25">
      <c r="B507" s="39"/>
      <c r="C507" s="104">
        <v>5868</v>
      </c>
      <c r="D507" s="104" t="s">
        <v>313</v>
      </c>
      <c r="E507" s="104" t="s">
        <v>570</v>
      </c>
      <c r="F507" s="165">
        <v>-31.390498999999998</v>
      </c>
      <c r="G507" s="165">
        <v>-54.112202000000003</v>
      </c>
      <c r="H507" s="104">
        <v>600</v>
      </c>
      <c r="I507" s="104" t="s">
        <v>358</v>
      </c>
      <c r="J507" s="104" t="s">
        <v>571</v>
      </c>
      <c r="K507" s="104" t="s">
        <v>572</v>
      </c>
      <c r="L507" s="104" t="s">
        <v>573</v>
      </c>
      <c r="M507" s="41"/>
    </row>
    <row r="508" spans="2:13" hidden="1" x14ac:dyDescent="0.25">
      <c r="B508" s="39"/>
      <c r="C508" s="104" t="s">
        <v>574</v>
      </c>
      <c r="D508" s="104" t="s">
        <v>336</v>
      </c>
      <c r="E508" s="104" t="s">
        <v>575</v>
      </c>
      <c r="F508" s="165">
        <v>33.262501</v>
      </c>
      <c r="G508" s="165">
        <v>44.2346</v>
      </c>
      <c r="H508" s="104">
        <v>114</v>
      </c>
      <c r="I508" s="104" t="s">
        <v>338</v>
      </c>
      <c r="J508" s="104" t="s">
        <v>576</v>
      </c>
      <c r="K508" s="104" t="s">
        <v>577</v>
      </c>
      <c r="L508" s="104" t="s">
        <v>578</v>
      </c>
      <c r="M508" s="41"/>
    </row>
    <row r="509" spans="2:13" hidden="1" x14ac:dyDescent="0.25">
      <c r="B509" s="39"/>
      <c r="C509" s="104">
        <v>5840</v>
      </c>
      <c r="D509" s="104" t="s">
        <v>313</v>
      </c>
      <c r="E509" s="104" t="s">
        <v>579</v>
      </c>
      <c r="F509" s="165">
        <v>-38.725000000000001</v>
      </c>
      <c r="G509" s="165">
        <v>-62.1693</v>
      </c>
      <c r="H509" s="104">
        <v>246</v>
      </c>
      <c r="I509" s="104" t="s">
        <v>358</v>
      </c>
      <c r="J509" s="104" t="s">
        <v>580</v>
      </c>
      <c r="K509" s="104" t="s">
        <v>581</v>
      </c>
      <c r="L509" s="104" t="s">
        <v>582</v>
      </c>
      <c r="M509" s="41"/>
    </row>
    <row r="510" spans="2:13" hidden="1" x14ac:dyDescent="0.25">
      <c r="B510" s="39"/>
      <c r="C510" s="104">
        <v>26921</v>
      </c>
      <c r="D510" s="104" t="s">
        <v>313</v>
      </c>
      <c r="E510" s="104" t="s">
        <v>583</v>
      </c>
      <c r="F510" s="165">
        <v>-37.887538999999997</v>
      </c>
      <c r="G510" s="165">
        <v>147.569379</v>
      </c>
      <c r="H510" s="104">
        <v>165</v>
      </c>
      <c r="I510" s="104" t="s">
        <v>372</v>
      </c>
      <c r="J510" s="104" t="s">
        <v>373</v>
      </c>
      <c r="K510" s="104" t="s">
        <v>491</v>
      </c>
      <c r="L510" s="104" t="s">
        <v>584</v>
      </c>
      <c r="M510" s="41"/>
    </row>
    <row r="511" spans="2:13" hidden="1" x14ac:dyDescent="0.25">
      <c r="B511" s="39"/>
      <c r="C511" s="104">
        <v>1674</v>
      </c>
      <c r="D511" s="104" t="s">
        <v>313</v>
      </c>
      <c r="E511" s="104" t="s">
        <v>585</v>
      </c>
      <c r="F511" s="165">
        <v>64.298896789599993</v>
      </c>
      <c r="G511" s="165">
        <v>-96.077796935999999</v>
      </c>
      <c r="H511" s="104">
        <v>59</v>
      </c>
      <c r="I511" s="104" t="s">
        <v>323</v>
      </c>
      <c r="J511" s="104" t="s">
        <v>396</v>
      </c>
      <c r="K511" s="104" t="s">
        <v>397</v>
      </c>
      <c r="L511" s="104" t="s">
        <v>586</v>
      </c>
      <c r="M511" s="41"/>
    </row>
    <row r="512" spans="2:13" hidden="1" x14ac:dyDescent="0.25">
      <c r="B512" s="39"/>
      <c r="C512" s="105" t="s">
        <v>587</v>
      </c>
      <c r="D512" s="105" t="s">
        <v>336</v>
      </c>
      <c r="E512" s="105" t="s">
        <v>588</v>
      </c>
      <c r="F512" s="165">
        <v>40.467498779296797</v>
      </c>
      <c r="G512" s="165">
        <v>50.046699523925703</v>
      </c>
      <c r="H512" s="105">
        <v>10</v>
      </c>
      <c r="I512" s="105" t="s">
        <v>338</v>
      </c>
      <c r="J512" s="105" t="s">
        <v>589</v>
      </c>
      <c r="K512" s="105" t="s">
        <v>590</v>
      </c>
      <c r="L512" s="105" t="s">
        <v>591</v>
      </c>
      <c r="M512" s="41"/>
    </row>
    <row r="513" spans="2:13" hidden="1" x14ac:dyDescent="0.25">
      <c r="B513" s="39"/>
      <c r="C513" s="104">
        <v>42933</v>
      </c>
      <c r="D513" s="104" t="s">
        <v>313</v>
      </c>
      <c r="E513" s="104" t="s">
        <v>592</v>
      </c>
      <c r="F513" s="165">
        <v>55.228332999999999</v>
      </c>
      <c r="G513" s="165">
        <v>36.608333999999999</v>
      </c>
      <c r="H513" s="104">
        <v>640</v>
      </c>
      <c r="I513" s="104" t="s">
        <v>315</v>
      </c>
      <c r="J513" s="104" t="s">
        <v>328</v>
      </c>
      <c r="K513" s="104" t="s">
        <v>593</v>
      </c>
      <c r="L513" s="104" t="s">
        <v>594</v>
      </c>
      <c r="M513" s="41"/>
    </row>
    <row r="514" spans="2:13" hidden="1" x14ac:dyDescent="0.25">
      <c r="B514" s="39"/>
      <c r="C514" s="104">
        <v>30804</v>
      </c>
      <c r="D514" s="104" t="s">
        <v>313</v>
      </c>
      <c r="E514" s="104" t="s">
        <v>595</v>
      </c>
      <c r="F514" s="165">
        <v>51.858299000000002</v>
      </c>
      <c r="G514" s="165">
        <v>47.745601999999998</v>
      </c>
      <c r="H514" s="104">
        <v>95</v>
      </c>
      <c r="I514" s="104" t="s">
        <v>338</v>
      </c>
      <c r="J514" s="104" t="s">
        <v>328</v>
      </c>
      <c r="K514" s="104" t="s">
        <v>596</v>
      </c>
      <c r="L514" s="104" t="s">
        <v>597</v>
      </c>
      <c r="M514" s="41"/>
    </row>
    <row r="515" spans="2:13" hidden="1" x14ac:dyDescent="0.25">
      <c r="B515" s="39"/>
      <c r="C515" s="105">
        <v>2536</v>
      </c>
      <c r="D515" s="105" t="s">
        <v>313</v>
      </c>
      <c r="E515" s="105" t="s">
        <v>598</v>
      </c>
      <c r="F515" s="165">
        <v>53.301700592000003</v>
      </c>
      <c r="G515" s="165">
        <v>-6.4513301849399998</v>
      </c>
      <c r="H515" s="105">
        <v>319</v>
      </c>
      <c r="I515" s="105" t="s">
        <v>315</v>
      </c>
      <c r="J515" s="105" t="s">
        <v>599</v>
      </c>
      <c r="K515" s="105" t="s">
        <v>600</v>
      </c>
      <c r="L515" s="105" t="s">
        <v>601</v>
      </c>
      <c r="M515" s="41"/>
    </row>
    <row r="516" spans="2:13" hidden="1" x14ac:dyDescent="0.25">
      <c r="B516" s="39"/>
      <c r="C516" s="105">
        <v>2469</v>
      </c>
      <c r="D516" s="105" t="s">
        <v>313</v>
      </c>
      <c r="E516" s="105" t="s">
        <v>602</v>
      </c>
      <c r="F516" s="165">
        <v>56.499198913574197</v>
      </c>
      <c r="G516" s="165">
        <v>-6.8691701889037997</v>
      </c>
      <c r="H516" s="105">
        <v>38</v>
      </c>
      <c r="I516" s="105" t="s">
        <v>315</v>
      </c>
      <c r="J516" s="105" t="s">
        <v>332</v>
      </c>
      <c r="K516" s="105" t="s">
        <v>333</v>
      </c>
      <c r="L516" s="105" t="s">
        <v>603</v>
      </c>
      <c r="M516" s="41"/>
    </row>
    <row r="517" spans="2:13" hidden="1" x14ac:dyDescent="0.25">
      <c r="B517" s="39"/>
      <c r="C517" s="105" t="s">
        <v>604</v>
      </c>
      <c r="D517" s="105" t="s">
        <v>336</v>
      </c>
      <c r="E517" s="105" t="s">
        <v>605</v>
      </c>
      <c r="F517" s="165">
        <v>50.077702000000002</v>
      </c>
      <c r="G517" s="165">
        <v>19.784800000000001</v>
      </c>
      <c r="H517" s="105">
        <v>791</v>
      </c>
      <c r="I517" s="105" t="s">
        <v>315</v>
      </c>
      <c r="J517" s="105" t="s">
        <v>606</v>
      </c>
      <c r="K517" s="105" t="s">
        <v>607</v>
      </c>
      <c r="L517" s="105" t="s">
        <v>608</v>
      </c>
      <c r="M517" s="41"/>
    </row>
    <row r="518" spans="2:13" hidden="1" x14ac:dyDescent="0.25">
      <c r="B518" s="39"/>
      <c r="C518" s="105" t="s">
        <v>609</v>
      </c>
      <c r="D518" s="105" t="s">
        <v>336</v>
      </c>
      <c r="E518" s="105" t="s">
        <v>610</v>
      </c>
      <c r="F518" s="165">
        <v>-1.2683420000000001</v>
      </c>
      <c r="G518" s="165">
        <v>116.89452</v>
      </c>
      <c r="H518" s="105">
        <v>12</v>
      </c>
      <c r="I518" s="105" t="s">
        <v>338</v>
      </c>
      <c r="J518" s="105" t="s">
        <v>611</v>
      </c>
      <c r="K518" s="105" t="s">
        <v>612</v>
      </c>
      <c r="L518" s="105" t="s">
        <v>613</v>
      </c>
      <c r="M518" s="41"/>
    </row>
    <row r="519" spans="2:13" hidden="1" x14ac:dyDescent="0.25">
      <c r="B519" s="39"/>
      <c r="C519" s="104">
        <v>2465</v>
      </c>
      <c r="D519" s="104" t="s">
        <v>313</v>
      </c>
      <c r="E519" s="104" t="s">
        <v>614</v>
      </c>
      <c r="F519" s="165">
        <v>57.4810981750488</v>
      </c>
      <c r="G519" s="165">
        <v>-7.3627800941467196</v>
      </c>
      <c r="H519" s="104">
        <v>19</v>
      </c>
      <c r="I519" s="104" t="s">
        <v>315</v>
      </c>
      <c r="J519" s="104" t="s">
        <v>332</v>
      </c>
      <c r="K519" s="104" t="s">
        <v>333</v>
      </c>
      <c r="L519" s="104" t="s">
        <v>615</v>
      </c>
      <c r="M519" s="41"/>
    </row>
    <row r="520" spans="2:13" hidden="1" x14ac:dyDescent="0.25">
      <c r="B520" s="39"/>
      <c r="C520" s="104">
        <v>6003</v>
      </c>
      <c r="D520" s="104" t="s">
        <v>313</v>
      </c>
      <c r="E520" s="104" t="s">
        <v>616</v>
      </c>
      <c r="F520" s="165">
        <v>-45.915967999999999</v>
      </c>
      <c r="G520" s="165">
        <v>-71.689498999999998</v>
      </c>
      <c r="H520" s="104">
        <v>1722</v>
      </c>
      <c r="I520" s="104" t="s">
        <v>358</v>
      </c>
      <c r="J520" s="104" t="s">
        <v>617</v>
      </c>
      <c r="K520" s="104" t="s">
        <v>618</v>
      </c>
      <c r="L520" s="104" t="s">
        <v>619</v>
      </c>
      <c r="M520" s="41"/>
    </row>
    <row r="521" spans="2:13" hidden="1" x14ac:dyDescent="0.25">
      <c r="B521" s="39"/>
      <c r="C521" s="105" t="s">
        <v>620</v>
      </c>
      <c r="D521" s="105" t="s">
        <v>336</v>
      </c>
      <c r="E521" s="105" t="s">
        <v>621</v>
      </c>
      <c r="F521" s="165">
        <v>39.175400000000003</v>
      </c>
      <c r="G521" s="165">
        <v>-76.668296999999995</v>
      </c>
      <c r="H521" s="105">
        <v>146</v>
      </c>
      <c r="I521" s="105" t="s">
        <v>323</v>
      </c>
      <c r="J521" s="105" t="s">
        <v>362</v>
      </c>
      <c r="K521" s="105" t="s">
        <v>622</v>
      </c>
      <c r="L521" s="105" t="s">
        <v>623</v>
      </c>
      <c r="M521" s="41"/>
    </row>
    <row r="522" spans="2:13" hidden="1" x14ac:dyDescent="0.25">
      <c r="B522" s="39"/>
      <c r="C522" s="105" t="s">
        <v>624</v>
      </c>
      <c r="D522" s="105" t="s">
        <v>336</v>
      </c>
      <c r="E522" s="105" t="s">
        <v>625</v>
      </c>
      <c r="F522" s="165">
        <v>12.5335</v>
      </c>
      <c r="G522" s="165">
        <v>-7.9499399999999998</v>
      </c>
      <c r="H522" s="105">
        <v>1247</v>
      </c>
      <c r="I522" s="105" t="s">
        <v>344</v>
      </c>
      <c r="J522" s="105" t="s">
        <v>626</v>
      </c>
      <c r="K522" s="105" t="s">
        <v>627</v>
      </c>
      <c r="L522" s="105" t="s">
        <v>628</v>
      </c>
      <c r="M522" s="41"/>
    </row>
    <row r="523" spans="2:13" hidden="1" x14ac:dyDescent="0.25">
      <c r="B523" s="39"/>
      <c r="C523" s="105" t="s">
        <v>629</v>
      </c>
      <c r="D523" s="105" t="s">
        <v>336</v>
      </c>
      <c r="E523" s="105" t="s">
        <v>630</v>
      </c>
      <c r="F523" s="165">
        <v>4.9442000000000004</v>
      </c>
      <c r="G523" s="165">
        <v>114.92800099999999</v>
      </c>
      <c r="H523" s="105">
        <v>73</v>
      </c>
      <c r="I523" s="105" t="s">
        <v>338</v>
      </c>
      <c r="J523" s="105" t="s">
        <v>631</v>
      </c>
      <c r="K523" s="105" t="s">
        <v>632</v>
      </c>
      <c r="L523" s="105" t="s">
        <v>633</v>
      </c>
      <c r="M523" s="41"/>
    </row>
    <row r="524" spans="2:13" hidden="1" x14ac:dyDescent="0.25">
      <c r="B524" s="39"/>
      <c r="C524" s="105" t="s">
        <v>634</v>
      </c>
      <c r="D524" s="105" t="s">
        <v>336</v>
      </c>
      <c r="E524" s="105" t="s">
        <v>635</v>
      </c>
      <c r="F524" s="165">
        <v>13.197900000000001</v>
      </c>
      <c r="G524" s="165">
        <v>77.706299000000001</v>
      </c>
      <c r="H524" s="105">
        <v>3000</v>
      </c>
      <c r="I524" s="105" t="s">
        <v>338</v>
      </c>
      <c r="J524" s="105" t="s">
        <v>636</v>
      </c>
      <c r="K524" s="105" t="s">
        <v>637</v>
      </c>
      <c r="L524" s="105" t="s">
        <v>638</v>
      </c>
      <c r="M524" s="41"/>
    </row>
    <row r="525" spans="2:13" hidden="1" x14ac:dyDescent="0.25">
      <c r="B525" s="39"/>
      <c r="C525" s="104" t="s">
        <v>639</v>
      </c>
      <c r="D525" s="104" t="s">
        <v>336</v>
      </c>
      <c r="E525" s="104" t="s">
        <v>640</v>
      </c>
      <c r="F525" s="165">
        <v>13.912599563600001</v>
      </c>
      <c r="G525" s="165">
        <v>100.60700225799999</v>
      </c>
      <c r="H525" s="104">
        <v>9</v>
      </c>
      <c r="I525" s="104" t="s">
        <v>338</v>
      </c>
      <c r="J525" s="104" t="s">
        <v>641</v>
      </c>
      <c r="K525" s="104" t="s">
        <v>642</v>
      </c>
      <c r="L525" s="104" t="s">
        <v>643</v>
      </c>
      <c r="M525" s="41"/>
    </row>
    <row r="526" spans="2:13" hidden="1" x14ac:dyDescent="0.25">
      <c r="B526" s="39"/>
      <c r="C526" s="105" t="s">
        <v>644</v>
      </c>
      <c r="D526" s="105" t="s">
        <v>336</v>
      </c>
      <c r="E526" s="105" t="s">
        <v>645</v>
      </c>
      <c r="F526" s="165">
        <v>13.6810998916625</v>
      </c>
      <c r="G526" s="165">
        <v>100.74700164794901</v>
      </c>
      <c r="H526" s="105">
        <v>5</v>
      </c>
      <c r="I526" s="105" t="s">
        <v>338</v>
      </c>
      <c r="J526" s="105" t="s">
        <v>641</v>
      </c>
      <c r="K526" s="105" t="s">
        <v>642</v>
      </c>
      <c r="L526" s="105" t="s">
        <v>643</v>
      </c>
      <c r="M526" s="41"/>
    </row>
    <row r="527" spans="2:13" hidden="1" x14ac:dyDescent="0.25">
      <c r="B527" s="39"/>
      <c r="C527" s="104" t="s">
        <v>646</v>
      </c>
      <c r="D527" s="104" t="s">
        <v>336</v>
      </c>
      <c r="E527" s="104" t="s">
        <v>647</v>
      </c>
      <c r="F527" s="165">
        <v>13.337999999999999</v>
      </c>
      <c r="G527" s="165">
        <v>-16.652201000000002</v>
      </c>
      <c r="H527" s="104">
        <v>95</v>
      </c>
      <c r="I527" s="104" t="s">
        <v>344</v>
      </c>
      <c r="J527" s="104" t="s">
        <v>648</v>
      </c>
      <c r="K527" s="104" t="s">
        <v>649</v>
      </c>
      <c r="L527" s="104" t="s">
        <v>650</v>
      </c>
      <c r="M527" s="41"/>
    </row>
    <row r="528" spans="2:13" hidden="1" x14ac:dyDescent="0.25">
      <c r="B528" s="39"/>
      <c r="C528" s="105">
        <v>44338</v>
      </c>
      <c r="D528" s="105" t="s">
        <v>313</v>
      </c>
      <c r="E528" s="105" t="s">
        <v>651</v>
      </c>
      <c r="F528" s="165">
        <v>53.099997999999999</v>
      </c>
      <c r="G528" s="165">
        <v>26.049999</v>
      </c>
      <c r="H528" s="105"/>
      <c r="I528" s="105" t="s">
        <v>315</v>
      </c>
      <c r="J528" s="105" t="s">
        <v>567</v>
      </c>
      <c r="K528" s="105" t="s">
        <v>652</v>
      </c>
      <c r="L528" s="105" t="s">
        <v>653</v>
      </c>
      <c r="M528" s="41"/>
    </row>
    <row r="529" spans="2:13" hidden="1" x14ac:dyDescent="0.25">
      <c r="B529" s="39"/>
      <c r="C529" s="105" t="s">
        <v>654</v>
      </c>
      <c r="D529" s="105" t="s">
        <v>336</v>
      </c>
      <c r="E529" s="105" t="s">
        <v>655</v>
      </c>
      <c r="F529" s="165">
        <v>41.2971</v>
      </c>
      <c r="G529" s="165">
        <v>2.0784600000000002</v>
      </c>
      <c r="H529" s="105">
        <v>12</v>
      </c>
      <c r="I529" s="105" t="s">
        <v>315</v>
      </c>
      <c r="J529" s="105" t="s">
        <v>414</v>
      </c>
      <c r="K529" s="105" t="s">
        <v>656</v>
      </c>
      <c r="L529" s="105" t="s">
        <v>657</v>
      </c>
      <c r="M529" s="41"/>
    </row>
    <row r="530" spans="2:13" hidden="1" x14ac:dyDescent="0.25">
      <c r="B530" s="39"/>
      <c r="C530" s="104" t="s">
        <v>658</v>
      </c>
      <c r="D530" s="104" t="s">
        <v>336</v>
      </c>
      <c r="E530" s="104" t="s">
        <v>659</v>
      </c>
      <c r="F530" s="165">
        <v>10.111110999999999</v>
      </c>
      <c r="G530" s="165">
        <v>-64.692222000000001</v>
      </c>
      <c r="H530" s="104">
        <v>30</v>
      </c>
      <c r="I530" s="104" t="s">
        <v>358</v>
      </c>
      <c r="J530" s="104" t="s">
        <v>660</v>
      </c>
      <c r="K530" s="104" t="s">
        <v>661</v>
      </c>
      <c r="L530" s="104" t="s">
        <v>657</v>
      </c>
      <c r="M530" s="41"/>
    </row>
    <row r="531" spans="2:13" hidden="1" x14ac:dyDescent="0.25">
      <c r="B531" s="39"/>
      <c r="C531" s="105" t="s">
        <v>662</v>
      </c>
      <c r="D531" s="105" t="s">
        <v>336</v>
      </c>
      <c r="E531" s="105" t="s">
        <v>663</v>
      </c>
      <c r="F531" s="165">
        <v>41.138900999999997</v>
      </c>
      <c r="G531" s="165">
        <v>16.760598999999999</v>
      </c>
      <c r="H531" s="105">
        <v>193</v>
      </c>
      <c r="I531" s="105" t="s">
        <v>315</v>
      </c>
      <c r="J531" s="105" t="s">
        <v>664</v>
      </c>
      <c r="K531" s="105" t="s">
        <v>665</v>
      </c>
      <c r="L531" s="105" t="s">
        <v>666</v>
      </c>
      <c r="M531" s="41"/>
    </row>
    <row r="532" spans="2:13" hidden="1" x14ac:dyDescent="0.25">
      <c r="B532" s="39"/>
      <c r="C532" s="105">
        <v>6504</v>
      </c>
      <c r="D532" s="105" t="s">
        <v>313</v>
      </c>
      <c r="E532" s="105" t="s">
        <v>667</v>
      </c>
      <c r="F532" s="165">
        <v>53.363800048828097</v>
      </c>
      <c r="G532" s="165">
        <v>83.538497924804602</v>
      </c>
      <c r="H532" s="105">
        <v>837</v>
      </c>
      <c r="I532" s="105" t="s">
        <v>338</v>
      </c>
      <c r="J532" s="105" t="s">
        <v>328</v>
      </c>
      <c r="K532" s="105" t="s">
        <v>668</v>
      </c>
      <c r="L532" s="105" t="s">
        <v>669</v>
      </c>
      <c r="M532" s="41"/>
    </row>
    <row r="533" spans="2:13" hidden="1" x14ac:dyDescent="0.25">
      <c r="B533" s="39"/>
      <c r="C533" s="104">
        <v>2443</v>
      </c>
      <c r="D533" s="104" t="s">
        <v>313</v>
      </c>
      <c r="E533" s="104" t="s">
        <v>670</v>
      </c>
      <c r="F533" s="165">
        <v>54.128611100000001</v>
      </c>
      <c r="G533" s="165">
        <v>-3.2675000000000001</v>
      </c>
      <c r="H533" s="104">
        <v>173</v>
      </c>
      <c r="I533" s="104" t="s">
        <v>315</v>
      </c>
      <c r="J533" s="104" t="s">
        <v>332</v>
      </c>
      <c r="K533" s="104" t="s">
        <v>671</v>
      </c>
      <c r="L533" s="104" t="s">
        <v>672</v>
      </c>
      <c r="M533" s="41"/>
    </row>
    <row r="534" spans="2:13" hidden="1" x14ac:dyDescent="0.25">
      <c r="B534" s="39"/>
      <c r="C534" s="104">
        <v>5337</v>
      </c>
      <c r="D534" s="104" t="s">
        <v>313</v>
      </c>
      <c r="E534" s="104" t="s">
        <v>673</v>
      </c>
      <c r="F534" s="165">
        <v>70.134003000000007</v>
      </c>
      <c r="G534" s="165">
        <v>-143.58200099999999</v>
      </c>
      <c r="H534" s="104">
        <v>2</v>
      </c>
      <c r="I534" s="104" t="s">
        <v>323</v>
      </c>
      <c r="J534" s="104" t="s">
        <v>362</v>
      </c>
      <c r="K534" s="104" t="s">
        <v>363</v>
      </c>
      <c r="L534" s="104" t="s">
        <v>674</v>
      </c>
      <c r="M534" s="41"/>
    </row>
    <row r="535" spans="2:13" hidden="1" x14ac:dyDescent="0.25">
      <c r="B535" s="39"/>
      <c r="C535" s="105">
        <v>26932</v>
      </c>
      <c r="D535" s="105" t="s">
        <v>313</v>
      </c>
      <c r="E535" s="105" t="s">
        <v>675</v>
      </c>
      <c r="F535" s="165">
        <v>-33.406816999999997</v>
      </c>
      <c r="G535" s="165">
        <v>149.651161</v>
      </c>
      <c r="H535" s="105">
        <v>2435</v>
      </c>
      <c r="I535" s="105" t="s">
        <v>372</v>
      </c>
      <c r="J535" s="105" t="s">
        <v>373</v>
      </c>
      <c r="K535" s="105" t="s">
        <v>385</v>
      </c>
      <c r="L535" s="105" t="s">
        <v>676</v>
      </c>
      <c r="M535" s="41"/>
    </row>
    <row r="536" spans="2:13" hidden="1" x14ac:dyDescent="0.25">
      <c r="B536" s="39"/>
      <c r="C536" s="104">
        <v>2571</v>
      </c>
      <c r="D536" s="104" t="s">
        <v>313</v>
      </c>
      <c r="E536" s="104" t="s">
        <v>677</v>
      </c>
      <c r="F536" s="165">
        <v>70.60050201416</v>
      </c>
      <c r="G536" s="165">
        <v>29.691400527953999</v>
      </c>
      <c r="H536" s="104">
        <v>490</v>
      </c>
      <c r="I536" s="104" t="s">
        <v>315</v>
      </c>
      <c r="J536" s="104" t="s">
        <v>400</v>
      </c>
      <c r="K536" s="104" t="s">
        <v>426</v>
      </c>
      <c r="L536" s="104" t="s">
        <v>678</v>
      </c>
      <c r="M536" s="41"/>
    </row>
    <row r="537" spans="2:13" hidden="1" x14ac:dyDescent="0.25">
      <c r="B537" s="39"/>
      <c r="C537" s="104">
        <v>42951</v>
      </c>
      <c r="D537" s="104" t="s">
        <v>313</v>
      </c>
      <c r="E537" s="104" t="s">
        <v>679</v>
      </c>
      <c r="F537" s="165">
        <v>61.676701000000001</v>
      </c>
      <c r="G537" s="165">
        <v>96.355002999999996</v>
      </c>
      <c r="H537" s="104">
        <v>853</v>
      </c>
      <c r="I537" s="104" t="s">
        <v>338</v>
      </c>
      <c r="J537" s="104" t="s">
        <v>328</v>
      </c>
      <c r="K537" s="104" t="s">
        <v>354</v>
      </c>
      <c r="L537" s="104" t="s">
        <v>680</v>
      </c>
      <c r="M537" s="41"/>
    </row>
    <row r="538" spans="2:13" hidden="1" x14ac:dyDescent="0.25">
      <c r="B538" s="39"/>
      <c r="C538" s="104">
        <v>1964</v>
      </c>
      <c r="D538" s="104" t="s">
        <v>313</v>
      </c>
      <c r="E538" s="104" t="s">
        <v>681</v>
      </c>
      <c r="F538" s="165">
        <v>62.410301208496001</v>
      </c>
      <c r="G538" s="165">
        <v>-140.86700439453099</v>
      </c>
      <c r="H538" s="104">
        <v>2131</v>
      </c>
      <c r="I538" s="104" t="s">
        <v>323</v>
      </c>
      <c r="J538" s="104" t="s">
        <v>396</v>
      </c>
      <c r="K538" s="104" t="s">
        <v>682</v>
      </c>
      <c r="L538" s="104" t="s">
        <v>683</v>
      </c>
      <c r="M538" s="41"/>
    </row>
    <row r="539" spans="2:13" hidden="1" x14ac:dyDescent="0.25">
      <c r="B539" s="39"/>
      <c r="C539" s="105" t="s">
        <v>684</v>
      </c>
      <c r="D539" s="105" t="s">
        <v>336</v>
      </c>
      <c r="E539" s="105" t="s">
        <v>685</v>
      </c>
      <c r="F539" s="165">
        <v>40.080101013183501</v>
      </c>
      <c r="G539" s="165">
        <v>116.584999084472</v>
      </c>
      <c r="H539" s="105">
        <v>116</v>
      </c>
      <c r="I539" s="105" t="s">
        <v>338</v>
      </c>
      <c r="J539" s="105" t="s">
        <v>486</v>
      </c>
      <c r="K539" s="105" t="s">
        <v>686</v>
      </c>
      <c r="L539" s="105" t="s">
        <v>687</v>
      </c>
      <c r="M539" s="41"/>
    </row>
    <row r="540" spans="2:13" hidden="1" x14ac:dyDescent="0.25">
      <c r="B540" s="39"/>
      <c r="C540" s="104" t="s">
        <v>688</v>
      </c>
      <c r="D540" s="104" t="s">
        <v>336</v>
      </c>
      <c r="E540" s="104" t="s">
        <v>689</v>
      </c>
      <c r="F540" s="165">
        <v>39.509945000000002</v>
      </c>
      <c r="G540" s="165">
        <v>116.41092</v>
      </c>
      <c r="H540" s="104">
        <v>98</v>
      </c>
      <c r="I540" s="104" t="s">
        <v>338</v>
      </c>
      <c r="J540" s="104" t="s">
        <v>486</v>
      </c>
      <c r="K540" s="104" t="s">
        <v>686</v>
      </c>
      <c r="L540" s="104" t="s">
        <v>687</v>
      </c>
      <c r="M540" s="41"/>
    </row>
    <row r="541" spans="2:13" hidden="1" x14ac:dyDescent="0.25">
      <c r="B541" s="39"/>
      <c r="C541" s="104" t="s">
        <v>690</v>
      </c>
      <c r="D541" s="104" t="s">
        <v>336</v>
      </c>
      <c r="E541" s="104" t="s">
        <v>691</v>
      </c>
      <c r="F541" s="165">
        <v>33.820899963378899</v>
      </c>
      <c r="G541" s="165">
        <v>35.488399505615199</v>
      </c>
      <c r="H541" s="104">
        <v>87</v>
      </c>
      <c r="I541" s="104" t="s">
        <v>338</v>
      </c>
      <c r="J541" s="104" t="s">
        <v>692</v>
      </c>
      <c r="K541" s="104" t="s">
        <v>693</v>
      </c>
      <c r="L541" s="104" t="s">
        <v>694</v>
      </c>
      <c r="M541" s="41"/>
    </row>
    <row r="542" spans="2:13" hidden="1" x14ac:dyDescent="0.25">
      <c r="B542" s="39"/>
      <c r="C542" s="104">
        <v>35063</v>
      </c>
      <c r="D542" s="104" t="s">
        <v>313</v>
      </c>
      <c r="E542" s="104" t="s">
        <v>695</v>
      </c>
      <c r="F542" s="165">
        <v>71.616698999999997</v>
      </c>
      <c r="G542" s="165">
        <v>52.478298000000002</v>
      </c>
      <c r="H542" s="104">
        <v>272</v>
      </c>
      <c r="I542" s="104" t="s">
        <v>315</v>
      </c>
      <c r="J542" s="104" t="s">
        <v>328</v>
      </c>
      <c r="K542" s="104" t="s">
        <v>494</v>
      </c>
      <c r="L542" s="104" t="s">
        <v>696</v>
      </c>
      <c r="M542" s="41"/>
    </row>
    <row r="543" spans="2:13" hidden="1" x14ac:dyDescent="0.25">
      <c r="B543" s="39"/>
      <c r="C543" s="104">
        <v>43667</v>
      </c>
      <c r="D543" s="104" t="s">
        <v>313</v>
      </c>
      <c r="E543" s="104" t="s">
        <v>697</v>
      </c>
      <c r="F543" s="165">
        <v>68.556227000000007</v>
      </c>
      <c r="G543" s="165">
        <v>146.22783999999999</v>
      </c>
      <c r="H543" s="104">
        <v>118</v>
      </c>
      <c r="I543" s="104" t="s">
        <v>315</v>
      </c>
      <c r="J543" s="104" t="s">
        <v>328</v>
      </c>
      <c r="K543" s="104" t="s">
        <v>698</v>
      </c>
      <c r="L543" s="104" t="s">
        <v>699</v>
      </c>
      <c r="M543" s="41"/>
    </row>
    <row r="544" spans="2:13" hidden="1" x14ac:dyDescent="0.25">
      <c r="B544" s="39"/>
      <c r="C544" s="104" t="s">
        <v>700</v>
      </c>
      <c r="D544" s="104" t="s">
        <v>336</v>
      </c>
      <c r="E544" s="104" t="s">
        <v>701</v>
      </c>
      <c r="F544" s="165">
        <v>-1.3792789999999999</v>
      </c>
      <c r="G544" s="165">
        <v>-48.476207000000002</v>
      </c>
      <c r="H544" s="104">
        <v>54</v>
      </c>
      <c r="I544" s="104" t="s">
        <v>358</v>
      </c>
      <c r="J544" s="104" t="s">
        <v>571</v>
      </c>
      <c r="K544" s="104" t="s">
        <v>702</v>
      </c>
      <c r="L544" s="104" t="s">
        <v>703</v>
      </c>
      <c r="M544" s="41"/>
    </row>
    <row r="545" spans="2:13" hidden="1" x14ac:dyDescent="0.25">
      <c r="B545" s="39"/>
      <c r="C545" s="104" t="s">
        <v>704</v>
      </c>
      <c r="D545" s="104" t="s">
        <v>336</v>
      </c>
      <c r="E545" s="104" t="s">
        <v>705</v>
      </c>
      <c r="F545" s="165">
        <v>54.657501220699999</v>
      </c>
      <c r="G545" s="165">
        <v>-6.2158298492399897</v>
      </c>
      <c r="H545" s="104">
        <v>268</v>
      </c>
      <c r="I545" s="104" t="s">
        <v>315</v>
      </c>
      <c r="J545" s="104" t="s">
        <v>332</v>
      </c>
      <c r="K545" s="104" t="s">
        <v>706</v>
      </c>
      <c r="L545" s="104" t="s">
        <v>707</v>
      </c>
      <c r="M545" s="41"/>
    </row>
    <row r="546" spans="2:13" hidden="1" x14ac:dyDescent="0.25">
      <c r="B546" s="39"/>
      <c r="C546" s="104">
        <v>2387</v>
      </c>
      <c r="D546" s="104" t="s">
        <v>313</v>
      </c>
      <c r="E546" s="104" t="s">
        <v>708</v>
      </c>
      <c r="F546" s="165">
        <v>54.618099000000001</v>
      </c>
      <c r="G546" s="165">
        <v>-5.8724999999999996</v>
      </c>
      <c r="H546" s="104">
        <v>15</v>
      </c>
      <c r="I546" s="104" t="s">
        <v>315</v>
      </c>
      <c r="J546" s="104" t="s">
        <v>332</v>
      </c>
      <c r="K546" s="104" t="s">
        <v>706</v>
      </c>
      <c r="L546" s="104" t="s">
        <v>707</v>
      </c>
      <c r="M546" s="41"/>
    </row>
    <row r="547" spans="2:13" hidden="1" x14ac:dyDescent="0.25">
      <c r="B547" s="39"/>
      <c r="C547" s="105" t="s">
        <v>709</v>
      </c>
      <c r="D547" s="105" t="s">
        <v>336</v>
      </c>
      <c r="E547" s="105" t="s">
        <v>710</v>
      </c>
      <c r="F547" s="165">
        <v>44.818401000000001</v>
      </c>
      <c r="G547" s="165">
        <v>20.309099</v>
      </c>
      <c r="H547" s="105">
        <v>335</v>
      </c>
      <c r="I547" s="105" t="s">
        <v>315</v>
      </c>
      <c r="J547" s="105" t="s">
        <v>711</v>
      </c>
      <c r="K547" s="105" t="s">
        <v>712</v>
      </c>
      <c r="L547" s="105" t="s">
        <v>713</v>
      </c>
      <c r="M547" s="41"/>
    </row>
    <row r="548" spans="2:13" hidden="1" x14ac:dyDescent="0.25">
      <c r="B548" s="39"/>
      <c r="C548" s="104" t="s">
        <v>714</v>
      </c>
      <c r="D548" s="104" t="s">
        <v>336</v>
      </c>
      <c r="E548" s="104" t="s">
        <v>715</v>
      </c>
      <c r="F548" s="165">
        <v>17.539950999999999</v>
      </c>
      <c r="G548" s="165">
        <v>-88.303556</v>
      </c>
      <c r="H548" s="104">
        <v>15</v>
      </c>
      <c r="I548" s="104" t="s">
        <v>323</v>
      </c>
      <c r="J548" s="104" t="s">
        <v>716</v>
      </c>
      <c r="K548" s="104" t="s">
        <v>717</v>
      </c>
      <c r="L548" s="104" t="s">
        <v>718</v>
      </c>
      <c r="M548" s="41"/>
    </row>
    <row r="549" spans="2:13" hidden="1" x14ac:dyDescent="0.25">
      <c r="B549" s="39"/>
      <c r="C549" s="104">
        <v>664</v>
      </c>
      <c r="D549" s="104" t="s">
        <v>313</v>
      </c>
      <c r="E549" s="104" t="s">
        <v>719</v>
      </c>
      <c r="F549" s="165">
        <v>52.185001</v>
      </c>
      <c r="G549" s="165">
        <v>-128.156994</v>
      </c>
      <c r="H549" s="104">
        <v>141</v>
      </c>
      <c r="I549" s="104" t="s">
        <v>323</v>
      </c>
      <c r="J549" s="104" t="s">
        <v>396</v>
      </c>
      <c r="K549" s="104" t="s">
        <v>452</v>
      </c>
      <c r="L549" s="104" t="s">
        <v>720</v>
      </c>
      <c r="M549" s="41"/>
    </row>
    <row r="550" spans="2:13" hidden="1" x14ac:dyDescent="0.25">
      <c r="B550" s="39"/>
      <c r="C550" s="104">
        <v>1670</v>
      </c>
      <c r="D550" s="104" t="s">
        <v>313</v>
      </c>
      <c r="E550" s="104" t="s">
        <v>721</v>
      </c>
      <c r="F550" s="165">
        <v>52.387501</v>
      </c>
      <c r="G550" s="165">
        <v>-126.596001</v>
      </c>
      <c r="H550" s="104">
        <v>117</v>
      </c>
      <c r="I550" s="104" t="s">
        <v>323</v>
      </c>
      <c r="J550" s="104" t="s">
        <v>396</v>
      </c>
      <c r="K550" s="104" t="s">
        <v>452</v>
      </c>
      <c r="L550" s="104" t="s">
        <v>722</v>
      </c>
      <c r="M550" s="41"/>
    </row>
    <row r="551" spans="2:13" hidden="1" x14ac:dyDescent="0.25">
      <c r="B551" s="39"/>
      <c r="C551" s="104" t="s">
        <v>723</v>
      </c>
      <c r="D551" s="104" t="s">
        <v>336</v>
      </c>
      <c r="E551" s="104" t="s">
        <v>724</v>
      </c>
      <c r="F551" s="165">
        <v>-19.63571</v>
      </c>
      <c r="G551" s="165">
        <v>-43.966928000000003</v>
      </c>
      <c r="H551" s="104">
        <v>2721</v>
      </c>
      <c r="I551" s="104" t="s">
        <v>358</v>
      </c>
      <c r="J551" s="104" t="s">
        <v>571</v>
      </c>
      <c r="K551" s="104" t="s">
        <v>725</v>
      </c>
      <c r="L551" s="104" t="s">
        <v>726</v>
      </c>
      <c r="M551" s="41"/>
    </row>
    <row r="552" spans="2:13" hidden="1" x14ac:dyDescent="0.25">
      <c r="B552" s="39"/>
      <c r="C552" s="105" t="s">
        <v>727</v>
      </c>
      <c r="D552" s="105" t="s">
        <v>336</v>
      </c>
      <c r="E552" s="105" t="s">
        <v>728</v>
      </c>
      <c r="F552" s="165">
        <v>60.293399999999998</v>
      </c>
      <c r="G552" s="165">
        <v>5.21814</v>
      </c>
      <c r="H552" s="105">
        <v>170</v>
      </c>
      <c r="I552" s="105" t="s">
        <v>315</v>
      </c>
      <c r="J552" s="105" t="s">
        <v>400</v>
      </c>
      <c r="K552" s="105" t="s">
        <v>729</v>
      </c>
      <c r="L552" s="105" t="s">
        <v>730</v>
      </c>
      <c r="M552" s="41"/>
    </row>
    <row r="553" spans="2:13" hidden="1" x14ac:dyDescent="0.25">
      <c r="B553" s="39"/>
      <c r="C553" s="104">
        <v>29255</v>
      </c>
      <c r="D553" s="104" t="s">
        <v>313</v>
      </c>
      <c r="E553" s="104" t="s">
        <v>731</v>
      </c>
      <c r="F553" s="165">
        <v>70.871398999999997</v>
      </c>
      <c r="G553" s="165">
        <v>29.034200999999999</v>
      </c>
      <c r="H553" s="104">
        <v>42</v>
      </c>
      <c r="I553" s="104" t="s">
        <v>315</v>
      </c>
      <c r="J553" s="104" t="s">
        <v>400</v>
      </c>
      <c r="K553" s="104" t="s">
        <v>426</v>
      </c>
      <c r="L553" s="104" t="s">
        <v>732</v>
      </c>
      <c r="M553" s="41"/>
    </row>
    <row r="554" spans="2:13" hidden="1" x14ac:dyDescent="0.25">
      <c r="B554" s="39"/>
      <c r="C554" s="104" t="s">
        <v>733</v>
      </c>
      <c r="D554" s="104" t="s">
        <v>336</v>
      </c>
      <c r="E554" s="104" t="s">
        <v>734</v>
      </c>
      <c r="F554" s="165">
        <v>52.362247000000004</v>
      </c>
      <c r="G554" s="165">
        <v>13.500672</v>
      </c>
      <c r="H554" s="104">
        <v>157</v>
      </c>
      <c r="I554" s="104" t="s">
        <v>315</v>
      </c>
      <c r="J554" s="104" t="s">
        <v>735</v>
      </c>
      <c r="K554" s="104" t="s">
        <v>736</v>
      </c>
      <c r="L554" s="104" t="s">
        <v>737</v>
      </c>
      <c r="M554" s="41"/>
    </row>
    <row r="555" spans="2:13" hidden="1" x14ac:dyDescent="0.25">
      <c r="B555" s="39"/>
      <c r="C555" s="104">
        <v>5338</v>
      </c>
      <c r="D555" s="104" t="s">
        <v>313</v>
      </c>
      <c r="E555" s="104" t="s">
        <v>738</v>
      </c>
      <c r="F555" s="165">
        <v>60.779800420000001</v>
      </c>
      <c r="G555" s="165">
        <v>-161.83799740000001</v>
      </c>
      <c r="H555" s="104">
        <v>126</v>
      </c>
      <c r="I555" s="104" t="s">
        <v>323</v>
      </c>
      <c r="J555" s="104" t="s">
        <v>362</v>
      </c>
      <c r="K555" s="104" t="s">
        <v>363</v>
      </c>
      <c r="L555" s="104" t="s">
        <v>739</v>
      </c>
      <c r="M555" s="41"/>
    </row>
    <row r="556" spans="2:13" hidden="1" x14ac:dyDescent="0.25">
      <c r="B556" s="39"/>
      <c r="C556" s="104" t="s">
        <v>740</v>
      </c>
      <c r="D556" s="104" t="s">
        <v>336</v>
      </c>
      <c r="E556" s="104" t="s">
        <v>741</v>
      </c>
      <c r="F556" s="165">
        <v>55.740496</v>
      </c>
      <c r="G556" s="165">
        <v>9.1604519999999994</v>
      </c>
      <c r="H556" s="104">
        <v>247</v>
      </c>
      <c r="I556" s="104" t="s">
        <v>315</v>
      </c>
      <c r="J556" s="104" t="s">
        <v>316</v>
      </c>
      <c r="K556" s="104" t="s">
        <v>742</v>
      </c>
      <c r="L556" s="104" t="s">
        <v>743</v>
      </c>
      <c r="M556" s="41"/>
    </row>
    <row r="557" spans="2:13" hidden="1" x14ac:dyDescent="0.25">
      <c r="B557" s="39"/>
      <c r="C557" s="104">
        <v>5344</v>
      </c>
      <c r="D557" s="104" t="s">
        <v>313</v>
      </c>
      <c r="E557" s="104" t="s">
        <v>744</v>
      </c>
      <c r="F557" s="165">
        <v>61.416499999999999</v>
      </c>
      <c r="G557" s="165">
        <v>-149.50700399999999</v>
      </c>
      <c r="H557" s="104">
        <v>83</v>
      </c>
      <c r="I557" s="104" t="s">
        <v>323</v>
      </c>
      <c r="J557" s="104" t="s">
        <v>362</v>
      </c>
      <c r="K557" s="104" t="s">
        <v>363</v>
      </c>
      <c r="L557" s="104" t="s">
        <v>745</v>
      </c>
      <c r="M557" s="41"/>
    </row>
    <row r="558" spans="2:13" hidden="1" x14ac:dyDescent="0.25">
      <c r="B558" s="39"/>
      <c r="C558" s="105" t="s">
        <v>746</v>
      </c>
      <c r="D558" s="105" t="s">
        <v>336</v>
      </c>
      <c r="E558" s="105" t="s">
        <v>747</v>
      </c>
      <c r="F558" s="165">
        <v>52.453899</v>
      </c>
      <c r="G558" s="165">
        <v>-1.74803</v>
      </c>
      <c r="H558" s="105">
        <v>327</v>
      </c>
      <c r="I558" s="105" t="s">
        <v>315</v>
      </c>
      <c r="J558" s="105" t="s">
        <v>332</v>
      </c>
      <c r="K558" s="105" t="s">
        <v>671</v>
      </c>
      <c r="L558" s="105" t="s">
        <v>748</v>
      </c>
      <c r="M558" s="41"/>
    </row>
    <row r="559" spans="2:13" hidden="1" x14ac:dyDescent="0.25">
      <c r="B559" s="39"/>
      <c r="C559" s="104" t="s">
        <v>749</v>
      </c>
      <c r="D559" s="104" t="s">
        <v>336</v>
      </c>
      <c r="E559" s="104" t="s">
        <v>750</v>
      </c>
      <c r="F559" s="165">
        <v>43.061298370400003</v>
      </c>
      <c r="G559" s="165">
        <v>74.477600097700005</v>
      </c>
      <c r="H559" s="104">
        <v>2058</v>
      </c>
      <c r="I559" s="104" t="s">
        <v>338</v>
      </c>
      <c r="J559" s="104" t="s">
        <v>751</v>
      </c>
      <c r="K559" s="104" t="s">
        <v>752</v>
      </c>
      <c r="L559" s="104" t="s">
        <v>753</v>
      </c>
      <c r="M559" s="41"/>
    </row>
    <row r="560" spans="2:13" hidden="1" x14ac:dyDescent="0.25">
      <c r="B560" s="39"/>
      <c r="C560" s="104">
        <v>2771</v>
      </c>
      <c r="D560" s="104" t="s">
        <v>313</v>
      </c>
      <c r="E560" s="104" t="s">
        <v>754</v>
      </c>
      <c r="F560" s="165">
        <v>-32.897098999999997</v>
      </c>
      <c r="G560" s="165">
        <v>27.2791</v>
      </c>
      <c r="H560" s="104">
        <v>1950</v>
      </c>
      <c r="I560" s="104" t="s">
        <v>344</v>
      </c>
      <c r="J560" s="104" t="s">
        <v>755</v>
      </c>
      <c r="K560" s="104" t="s">
        <v>756</v>
      </c>
      <c r="L560" s="104" t="s">
        <v>757</v>
      </c>
      <c r="M560" s="41"/>
    </row>
    <row r="561" spans="2:13" hidden="1" x14ac:dyDescent="0.25">
      <c r="B561" s="39"/>
      <c r="C561" s="104">
        <v>2441</v>
      </c>
      <c r="D561" s="104" t="s">
        <v>313</v>
      </c>
      <c r="E561" s="104" t="s">
        <v>758</v>
      </c>
      <c r="F561" s="165">
        <v>53.771701812744098</v>
      </c>
      <c r="G561" s="165">
        <v>-3.0286099910736</v>
      </c>
      <c r="H561" s="104">
        <v>34</v>
      </c>
      <c r="I561" s="104" t="s">
        <v>315</v>
      </c>
      <c r="J561" s="104" t="s">
        <v>332</v>
      </c>
      <c r="K561" s="104" t="s">
        <v>671</v>
      </c>
      <c r="L561" s="104" t="s">
        <v>759</v>
      </c>
      <c r="M561" s="41"/>
    </row>
    <row r="562" spans="2:13" hidden="1" x14ac:dyDescent="0.25">
      <c r="B562" s="39"/>
      <c r="C562" s="104">
        <v>5058</v>
      </c>
      <c r="D562" s="104" t="s">
        <v>313</v>
      </c>
      <c r="E562" s="104" t="s">
        <v>760</v>
      </c>
      <c r="F562" s="165">
        <v>-41.518299102783203</v>
      </c>
      <c r="G562" s="165">
        <v>173.86999511718699</v>
      </c>
      <c r="H562" s="104">
        <v>109</v>
      </c>
      <c r="I562" s="104" t="s">
        <v>372</v>
      </c>
      <c r="J562" s="104" t="s">
        <v>404</v>
      </c>
      <c r="K562" s="104" t="s">
        <v>761</v>
      </c>
      <c r="L562" s="104" t="s">
        <v>762</v>
      </c>
      <c r="M562" s="41"/>
    </row>
    <row r="563" spans="2:13" hidden="1" x14ac:dyDescent="0.25">
      <c r="B563" s="39"/>
      <c r="C563" s="104">
        <v>1694</v>
      </c>
      <c r="D563" s="104" t="s">
        <v>313</v>
      </c>
      <c r="E563" s="104" t="s">
        <v>763</v>
      </c>
      <c r="F563" s="165">
        <v>52.11669921875</v>
      </c>
      <c r="G563" s="165">
        <v>-119.282997131347</v>
      </c>
      <c r="H563" s="104">
        <v>2240</v>
      </c>
      <c r="I563" s="104" t="s">
        <v>323</v>
      </c>
      <c r="J563" s="104" t="s">
        <v>396</v>
      </c>
      <c r="K563" s="104" t="s">
        <v>452</v>
      </c>
      <c r="L563" s="104" t="s">
        <v>764</v>
      </c>
      <c r="M563" s="41"/>
    </row>
    <row r="564" spans="2:13" hidden="1" x14ac:dyDescent="0.25">
      <c r="B564" s="39"/>
      <c r="C564" s="105">
        <v>2569</v>
      </c>
      <c r="D564" s="105" t="s">
        <v>313</v>
      </c>
      <c r="E564" s="105" t="s">
        <v>765</v>
      </c>
      <c r="F564" s="165">
        <v>67.269203000000005</v>
      </c>
      <c r="G564" s="165">
        <v>14.3653</v>
      </c>
      <c r="H564" s="105">
        <v>42</v>
      </c>
      <c r="I564" s="105" t="s">
        <v>315</v>
      </c>
      <c r="J564" s="105" t="s">
        <v>400</v>
      </c>
      <c r="K564" s="105" t="s">
        <v>423</v>
      </c>
      <c r="L564" s="105" t="s">
        <v>766</v>
      </c>
      <c r="M564" s="41"/>
    </row>
    <row r="565" spans="2:13" hidden="1" x14ac:dyDescent="0.25">
      <c r="B565" s="39"/>
      <c r="C565" s="105" t="s">
        <v>767</v>
      </c>
      <c r="D565" s="105" t="s">
        <v>336</v>
      </c>
      <c r="E565" s="105" t="s">
        <v>768</v>
      </c>
      <c r="F565" s="165">
        <v>37.250599000000001</v>
      </c>
      <c r="G565" s="165">
        <v>27.664300999999998</v>
      </c>
      <c r="H565" s="105">
        <v>21</v>
      </c>
      <c r="I565" s="105" t="s">
        <v>338</v>
      </c>
      <c r="J565" s="105" t="s">
        <v>470</v>
      </c>
      <c r="K565" s="105" t="s">
        <v>769</v>
      </c>
      <c r="L565" s="105" t="s">
        <v>770</v>
      </c>
      <c r="M565" s="41"/>
    </row>
    <row r="566" spans="2:13" hidden="1" x14ac:dyDescent="0.25">
      <c r="B566" s="39"/>
      <c r="C566" s="105" t="s">
        <v>771</v>
      </c>
      <c r="D566" s="105" t="s">
        <v>336</v>
      </c>
      <c r="E566" s="105" t="s">
        <v>772</v>
      </c>
      <c r="F566" s="165">
        <v>4.7015900000000004</v>
      </c>
      <c r="G566" s="165">
        <v>-74.146900000000002</v>
      </c>
      <c r="H566" s="105">
        <v>8361</v>
      </c>
      <c r="I566" s="105" t="s">
        <v>358</v>
      </c>
      <c r="J566" s="105" t="s">
        <v>773</v>
      </c>
      <c r="K566" s="105" t="s">
        <v>774</v>
      </c>
      <c r="L566" s="105" t="s">
        <v>775</v>
      </c>
      <c r="M566" s="41"/>
    </row>
    <row r="567" spans="2:13" hidden="1" x14ac:dyDescent="0.25">
      <c r="B567" s="39"/>
      <c r="C567" s="105" t="s">
        <v>776</v>
      </c>
      <c r="D567" s="105" t="s">
        <v>336</v>
      </c>
      <c r="E567" s="105" t="s">
        <v>777</v>
      </c>
      <c r="F567" s="165">
        <v>44.535400000000003</v>
      </c>
      <c r="G567" s="165">
        <v>11.2887</v>
      </c>
      <c r="H567" s="105">
        <v>123</v>
      </c>
      <c r="I567" s="105" t="s">
        <v>315</v>
      </c>
      <c r="J567" s="105" t="s">
        <v>664</v>
      </c>
      <c r="K567" s="105" t="s">
        <v>778</v>
      </c>
      <c r="L567" s="105" t="s">
        <v>779</v>
      </c>
      <c r="M567" s="41"/>
    </row>
    <row r="568" spans="2:13" hidden="1" x14ac:dyDescent="0.25">
      <c r="B568" s="39"/>
      <c r="C568" s="104">
        <v>34955</v>
      </c>
      <c r="D568" s="104" t="s">
        <v>313</v>
      </c>
      <c r="E568" s="104" t="s">
        <v>780</v>
      </c>
      <c r="F568" s="165">
        <v>57.654998999999997</v>
      </c>
      <c r="G568" s="165">
        <v>34.099997999999999</v>
      </c>
      <c r="H568" s="104">
        <v>591</v>
      </c>
      <c r="I568" s="104" t="s">
        <v>315</v>
      </c>
      <c r="J568" s="104" t="s">
        <v>328</v>
      </c>
      <c r="K568" s="104" t="s">
        <v>781</v>
      </c>
      <c r="L568" s="104" t="s">
        <v>782</v>
      </c>
      <c r="M568" s="41"/>
    </row>
    <row r="569" spans="2:13" hidden="1" x14ac:dyDescent="0.25">
      <c r="B569" s="39"/>
      <c r="C569" s="104">
        <v>1672</v>
      </c>
      <c r="D569" s="104" t="s">
        <v>313</v>
      </c>
      <c r="E569" s="104" t="s">
        <v>783</v>
      </c>
      <c r="F569" s="165">
        <v>54.304198999999997</v>
      </c>
      <c r="G569" s="165">
        <v>-110.74400300000001</v>
      </c>
      <c r="H569" s="104">
        <v>1836</v>
      </c>
      <c r="I569" s="104" t="s">
        <v>323</v>
      </c>
      <c r="J569" s="104" t="s">
        <v>396</v>
      </c>
      <c r="K569" s="104" t="s">
        <v>784</v>
      </c>
      <c r="L569" s="104" t="s">
        <v>785</v>
      </c>
      <c r="M569" s="41"/>
    </row>
    <row r="570" spans="2:13" hidden="1" x14ac:dyDescent="0.25">
      <c r="B570" s="39"/>
      <c r="C570" s="104">
        <v>42955</v>
      </c>
      <c r="D570" s="104" t="s">
        <v>313</v>
      </c>
      <c r="E570" s="104" t="s">
        <v>786</v>
      </c>
      <c r="F570" s="165">
        <v>61.589699000000003</v>
      </c>
      <c r="G570" s="165">
        <v>89.994003000000006</v>
      </c>
      <c r="H570" s="104">
        <v>213</v>
      </c>
      <c r="I570" s="104" t="s">
        <v>315</v>
      </c>
      <c r="J570" s="104" t="s">
        <v>328</v>
      </c>
      <c r="K570" s="104" t="s">
        <v>354</v>
      </c>
      <c r="L570" s="104" t="s">
        <v>787</v>
      </c>
      <c r="M570" s="41"/>
    </row>
    <row r="571" spans="2:13" hidden="1" x14ac:dyDescent="0.25">
      <c r="B571" s="39"/>
      <c r="C571" s="105" t="s">
        <v>788</v>
      </c>
      <c r="D571" s="105" t="s">
        <v>336</v>
      </c>
      <c r="E571" s="105" t="s">
        <v>789</v>
      </c>
      <c r="F571" s="165">
        <v>44.828299999999999</v>
      </c>
      <c r="G571" s="165">
        <v>-0.71555599999999997</v>
      </c>
      <c r="H571" s="105">
        <v>162</v>
      </c>
      <c r="I571" s="105" t="s">
        <v>315</v>
      </c>
      <c r="J571" s="105" t="s">
        <v>790</v>
      </c>
      <c r="K571" s="105" t="s">
        <v>791</v>
      </c>
      <c r="L571" s="105" t="s">
        <v>792</v>
      </c>
      <c r="M571" s="41"/>
    </row>
    <row r="572" spans="2:13" hidden="1" x14ac:dyDescent="0.25">
      <c r="B572" s="39"/>
      <c r="C572" s="104">
        <v>2703</v>
      </c>
      <c r="D572" s="104" t="s">
        <v>313</v>
      </c>
      <c r="E572" s="104" t="s">
        <v>793</v>
      </c>
      <c r="F572" s="165">
        <v>60.422001000000002</v>
      </c>
      <c r="G572" s="165">
        <v>15.5152</v>
      </c>
      <c r="H572" s="104">
        <v>503</v>
      </c>
      <c r="I572" s="104" t="s">
        <v>315</v>
      </c>
      <c r="J572" s="104" t="s">
        <v>499</v>
      </c>
      <c r="K572" s="104" t="s">
        <v>794</v>
      </c>
      <c r="L572" s="104" t="s">
        <v>795</v>
      </c>
      <c r="M572" s="41"/>
    </row>
    <row r="573" spans="2:13" hidden="1" x14ac:dyDescent="0.25">
      <c r="B573" s="39"/>
      <c r="C573" s="105" t="s">
        <v>796</v>
      </c>
      <c r="D573" s="105" t="s">
        <v>336</v>
      </c>
      <c r="E573" s="105" t="s">
        <v>797</v>
      </c>
      <c r="F573" s="165">
        <v>50.345001000000003</v>
      </c>
      <c r="G573" s="165">
        <v>30.894698999999999</v>
      </c>
      <c r="H573" s="105">
        <v>427</v>
      </c>
      <c r="I573" s="105" t="s">
        <v>315</v>
      </c>
      <c r="J573" s="105" t="s">
        <v>798</v>
      </c>
      <c r="K573" s="105" t="s">
        <v>799</v>
      </c>
      <c r="L573" s="105" t="s">
        <v>800</v>
      </c>
      <c r="M573" s="41"/>
    </row>
    <row r="574" spans="2:13" hidden="1" x14ac:dyDescent="0.25">
      <c r="B574" s="39"/>
      <c r="C574" s="105" t="s">
        <v>801</v>
      </c>
      <c r="D574" s="105" t="s">
        <v>336</v>
      </c>
      <c r="E574" s="105" t="s">
        <v>802</v>
      </c>
      <c r="F574" s="165">
        <v>42.361969999999999</v>
      </c>
      <c r="G574" s="165">
        <v>-71.007900000000006</v>
      </c>
      <c r="H574" s="105">
        <v>20</v>
      </c>
      <c r="I574" s="105" t="s">
        <v>323</v>
      </c>
      <c r="J574" s="105" t="s">
        <v>362</v>
      </c>
      <c r="K574" s="105" t="s">
        <v>803</v>
      </c>
      <c r="L574" s="105" t="s">
        <v>804</v>
      </c>
      <c r="M574" s="41"/>
    </row>
    <row r="575" spans="2:13" hidden="1" x14ac:dyDescent="0.25">
      <c r="B575" s="39"/>
      <c r="C575" s="104">
        <v>343470</v>
      </c>
      <c r="D575" s="104" t="s">
        <v>313</v>
      </c>
      <c r="E575" s="104" t="s">
        <v>805</v>
      </c>
      <c r="F575" s="165">
        <v>70.315278000000006</v>
      </c>
      <c r="G575" s="165">
        <v>68.333611000000005</v>
      </c>
      <c r="H575" s="104">
        <v>24</v>
      </c>
      <c r="I575" s="104" t="s">
        <v>338</v>
      </c>
      <c r="J575" s="104" t="s">
        <v>328</v>
      </c>
      <c r="K575" s="104" t="s">
        <v>806</v>
      </c>
      <c r="L575" s="104" t="s">
        <v>807</v>
      </c>
      <c r="M575" s="41"/>
    </row>
    <row r="576" spans="2:13" hidden="1" x14ac:dyDescent="0.25">
      <c r="B576" s="39"/>
      <c r="C576" s="104">
        <v>2487</v>
      </c>
      <c r="D576" s="104" t="s">
        <v>313</v>
      </c>
      <c r="E576" s="104" t="s">
        <v>808</v>
      </c>
      <c r="F576" s="165">
        <v>52.40954</v>
      </c>
      <c r="G576" s="165">
        <v>0.56116100000000002</v>
      </c>
      <c r="H576" s="104">
        <v>32</v>
      </c>
      <c r="I576" s="104" t="s">
        <v>315</v>
      </c>
      <c r="J576" s="104" t="s">
        <v>332</v>
      </c>
      <c r="K576" s="104" t="s">
        <v>671</v>
      </c>
      <c r="L576" s="104" t="s">
        <v>809</v>
      </c>
      <c r="M576" s="41"/>
    </row>
    <row r="577" spans="2:13" hidden="1" x14ac:dyDescent="0.25">
      <c r="B577" s="39"/>
      <c r="C577" s="105" t="s">
        <v>810</v>
      </c>
      <c r="D577" s="105" t="s">
        <v>336</v>
      </c>
      <c r="E577" s="105" t="s">
        <v>811</v>
      </c>
      <c r="F577" s="165">
        <v>-15.869166999999999</v>
      </c>
      <c r="G577" s="165">
        <v>-47.920833999999999</v>
      </c>
      <c r="H577" s="105">
        <v>3497</v>
      </c>
      <c r="I577" s="105" t="s">
        <v>358</v>
      </c>
      <c r="J577" s="105" t="s">
        <v>571</v>
      </c>
      <c r="K577" s="105" t="s">
        <v>812</v>
      </c>
      <c r="L577" s="105" t="s">
        <v>813</v>
      </c>
      <c r="M577" s="41"/>
    </row>
    <row r="578" spans="2:13" hidden="1" x14ac:dyDescent="0.25">
      <c r="B578" s="39"/>
      <c r="C578" s="105" t="s">
        <v>814</v>
      </c>
      <c r="D578" s="105" t="s">
        <v>336</v>
      </c>
      <c r="E578" s="105" t="s">
        <v>815</v>
      </c>
      <c r="F578" s="165">
        <v>48.170200000000001</v>
      </c>
      <c r="G578" s="165">
        <v>17.212700000000002</v>
      </c>
      <c r="H578" s="105">
        <v>436</v>
      </c>
      <c r="I578" s="105" t="s">
        <v>315</v>
      </c>
      <c r="J578" s="105" t="s">
        <v>816</v>
      </c>
      <c r="K578" s="105" t="s">
        <v>817</v>
      </c>
      <c r="L578" s="105" t="s">
        <v>818</v>
      </c>
      <c r="M578" s="41"/>
    </row>
    <row r="579" spans="2:13" hidden="1" x14ac:dyDescent="0.25">
      <c r="B579" s="39"/>
      <c r="C579" s="104">
        <v>6464</v>
      </c>
      <c r="D579" s="104" t="s">
        <v>313</v>
      </c>
      <c r="E579" s="104" t="s">
        <v>819</v>
      </c>
      <c r="F579" s="165">
        <v>56.370601654052699</v>
      </c>
      <c r="G579" s="165">
        <v>101.697998046875</v>
      </c>
      <c r="H579" s="104">
        <v>1610</v>
      </c>
      <c r="I579" s="104" t="s">
        <v>338</v>
      </c>
      <c r="J579" s="104" t="s">
        <v>328</v>
      </c>
      <c r="K579" s="104" t="s">
        <v>820</v>
      </c>
      <c r="L579" s="104" t="s">
        <v>821</v>
      </c>
      <c r="M579" s="41"/>
    </row>
    <row r="580" spans="2:13" hidden="1" x14ac:dyDescent="0.25">
      <c r="B580" s="39"/>
      <c r="C580" s="104">
        <v>2284</v>
      </c>
      <c r="D580" s="104" t="s">
        <v>313</v>
      </c>
      <c r="E580" s="104" t="s">
        <v>822</v>
      </c>
      <c r="F580" s="165">
        <v>52.319198999999998</v>
      </c>
      <c r="G580" s="165">
        <v>10.556100000000001</v>
      </c>
      <c r="H580" s="104">
        <v>295</v>
      </c>
      <c r="I580" s="104" t="s">
        <v>315</v>
      </c>
      <c r="J580" s="104" t="s">
        <v>735</v>
      </c>
      <c r="K580" s="104" t="s">
        <v>823</v>
      </c>
      <c r="L580" s="104" t="s">
        <v>824</v>
      </c>
      <c r="M580" s="41"/>
    </row>
    <row r="581" spans="2:13" hidden="1" x14ac:dyDescent="0.25">
      <c r="B581" s="39"/>
      <c r="C581" s="104">
        <v>2225</v>
      </c>
      <c r="D581" s="104" t="s">
        <v>313</v>
      </c>
      <c r="E581" s="104" t="s">
        <v>825</v>
      </c>
      <c r="F581" s="165">
        <v>53.046785999999997</v>
      </c>
      <c r="G581" s="165">
        <v>8.78932</v>
      </c>
      <c r="H581" s="104">
        <v>14</v>
      </c>
      <c r="I581" s="104" t="s">
        <v>315</v>
      </c>
      <c r="J581" s="104" t="s">
        <v>735</v>
      </c>
      <c r="K581" s="104" t="s">
        <v>826</v>
      </c>
      <c r="L581" s="104" t="s">
        <v>827</v>
      </c>
      <c r="M581" s="41"/>
    </row>
    <row r="582" spans="2:13" hidden="1" x14ac:dyDescent="0.25">
      <c r="B582" s="39"/>
      <c r="C582" s="104">
        <v>6495</v>
      </c>
      <c r="D582" s="104" t="s">
        <v>313</v>
      </c>
      <c r="E582" s="104" t="s">
        <v>828</v>
      </c>
      <c r="F582" s="165">
        <v>52.108299000000002</v>
      </c>
      <c r="G582" s="165">
        <v>23.898099999999999</v>
      </c>
      <c r="H582" s="104">
        <v>468</v>
      </c>
      <c r="I582" s="104" t="s">
        <v>315</v>
      </c>
      <c r="J582" s="104" t="s">
        <v>567</v>
      </c>
      <c r="K582" s="104" t="s">
        <v>652</v>
      </c>
      <c r="L582" s="104" t="s">
        <v>829</v>
      </c>
      <c r="M582" s="41"/>
    </row>
    <row r="583" spans="2:13" hidden="1" x14ac:dyDescent="0.25">
      <c r="B583" s="39"/>
      <c r="C583" s="104" t="s">
        <v>830</v>
      </c>
      <c r="D583" s="104" t="s">
        <v>336</v>
      </c>
      <c r="E583" s="104" t="s">
        <v>831</v>
      </c>
      <c r="F583" s="165">
        <v>40.657600000000002</v>
      </c>
      <c r="G583" s="165">
        <v>17.947001</v>
      </c>
      <c r="H583" s="104">
        <v>47</v>
      </c>
      <c r="I583" s="104" t="s">
        <v>315</v>
      </c>
      <c r="J583" s="104" t="s">
        <v>664</v>
      </c>
      <c r="K583" s="104" t="s">
        <v>665</v>
      </c>
      <c r="L583" s="104" t="s">
        <v>832</v>
      </c>
      <c r="M583" s="41"/>
    </row>
    <row r="584" spans="2:13" hidden="1" x14ac:dyDescent="0.25">
      <c r="B584" s="39"/>
      <c r="C584" s="104" t="s">
        <v>833</v>
      </c>
      <c r="D584" s="104" t="s">
        <v>336</v>
      </c>
      <c r="E584" s="104" t="s">
        <v>834</v>
      </c>
      <c r="F584" s="165">
        <v>-27.384199142456001</v>
      </c>
      <c r="G584" s="165">
        <v>153.11700439453099</v>
      </c>
      <c r="H584" s="104">
        <v>13</v>
      </c>
      <c r="I584" s="104" t="s">
        <v>372</v>
      </c>
      <c r="J584" s="104" t="s">
        <v>373</v>
      </c>
      <c r="K584" s="104" t="s">
        <v>835</v>
      </c>
      <c r="L584" s="104" t="s">
        <v>836</v>
      </c>
      <c r="M584" s="41"/>
    </row>
    <row r="585" spans="2:13" hidden="1" x14ac:dyDescent="0.25">
      <c r="B585" s="39"/>
      <c r="C585" s="104">
        <v>27108</v>
      </c>
      <c r="D585" s="104" t="s">
        <v>313</v>
      </c>
      <c r="E585" s="104" t="s">
        <v>837</v>
      </c>
      <c r="F585" s="165">
        <v>-30.791543000000001</v>
      </c>
      <c r="G585" s="165">
        <v>121.464586</v>
      </c>
      <c r="H585" s="104">
        <v>1203</v>
      </c>
      <c r="I585" s="104" t="s">
        <v>372</v>
      </c>
      <c r="J585" s="104" t="s">
        <v>373</v>
      </c>
      <c r="K585" s="104" t="s">
        <v>382</v>
      </c>
      <c r="L585" s="104" t="s">
        <v>838</v>
      </c>
      <c r="M585" s="41"/>
    </row>
    <row r="586" spans="2:13" hidden="1" x14ac:dyDescent="0.25">
      <c r="B586" s="39"/>
      <c r="C586" s="104">
        <v>26908</v>
      </c>
      <c r="D586" s="104" t="s">
        <v>313</v>
      </c>
      <c r="E586" s="104" t="s">
        <v>839</v>
      </c>
      <c r="F586" s="165">
        <v>-32.001399993900002</v>
      </c>
      <c r="G586" s="165">
        <v>141.472000122</v>
      </c>
      <c r="H586" s="104">
        <v>958</v>
      </c>
      <c r="I586" s="104" t="s">
        <v>372</v>
      </c>
      <c r="J586" s="104" t="s">
        <v>373</v>
      </c>
      <c r="K586" s="104" t="s">
        <v>385</v>
      </c>
      <c r="L586" s="104" t="s">
        <v>840</v>
      </c>
      <c r="M586" s="41"/>
    </row>
    <row r="587" spans="2:13" hidden="1" x14ac:dyDescent="0.25">
      <c r="B587" s="39"/>
      <c r="C587" s="104">
        <v>2568</v>
      </c>
      <c r="D587" s="104" t="s">
        <v>313</v>
      </c>
      <c r="E587" s="104" t="s">
        <v>841</v>
      </c>
      <c r="F587" s="165">
        <v>65.461098000000007</v>
      </c>
      <c r="G587" s="165">
        <v>12.217499999999999</v>
      </c>
      <c r="H587" s="104">
        <v>25</v>
      </c>
      <c r="I587" s="104" t="s">
        <v>315</v>
      </c>
      <c r="J587" s="104" t="s">
        <v>400</v>
      </c>
      <c r="K587" s="104" t="s">
        <v>423</v>
      </c>
      <c r="L587" s="104" t="s">
        <v>842</v>
      </c>
      <c r="M587" s="41"/>
    </row>
    <row r="588" spans="2:13" hidden="1" x14ac:dyDescent="0.25">
      <c r="B588" s="39"/>
      <c r="C588" s="104">
        <v>2446</v>
      </c>
      <c r="D588" s="104" t="s">
        <v>313</v>
      </c>
      <c r="E588" s="104" t="s">
        <v>843</v>
      </c>
      <c r="F588" s="165">
        <v>53.178100999999998</v>
      </c>
      <c r="G588" s="165">
        <v>-2.9777800000000001</v>
      </c>
      <c r="H588" s="104">
        <v>45</v>
      </c>
      <c r="I588" s="104" t="s">
        <v>315</v>
      </c>
      <c r="J588" s="104" t="s">
        <v>332</v>
      </c>
      <c r="K588" s="104" t="s">
        <v>464</v>
      </c>
      <c r="L588" s="104" t="s">
        <v>844</v>
      </c>
      <c r="M588" s="41"/>
    </row>
    <row r="589" spans="2:13" hidden="1" x14ac:dyDescent="0.25">
      <c r="B589" s="39"/>
      <c r="C589" s="104">
        <v>26393</v>
      </c>
      <c r="D589" s="104" t="s">
        <v>313</v>
      </c>
      <c r="E589" s="104" t="s">
        <v>845</v>
      </c>
      <c r="F589" s="165">
        <v>53.214199000000001</v>
      </c>
      <c r="G589" s="165">
        <v>34.176399000000004</v>
      </c>
      <c r="H589" s="104">
        <v>663</v>
      </c>
      <c r="I589" s="104" t="s">
        <v>315</v>
      </c>
      <c r="J589" s="104" t="s">
        <v>328</v>
      </c>
      <c r="K589" s="104" t="s">
        <v>846</v>
      </c>
      <c r="L589" s="104" t="s">
        <v>847</v>
      </c>
      <c r="M589" s="41"/>
    </row>
    <row r="590" spans="2:13" hidden="1" x14ac:dyDescent="0.25">
      <c r="B590" s="39"/>
      <c r="C590" s="104" t="s">
        <v>848</v>
      </c>
      <c r="D590" s="104" t="s">
        <v>336</v>
      </c>
      <c r="E590" s="104" t="s">
        <v>849</v>
      </c>
      <c r="F590" s="165">
        <v>47.43018</v>
      </c>
      <c r="G590" s="165">
        <v>19.262392999999999</v>
      </c>
      <c r="H590" s="104">
        <v>495</v>
      </c>
      <c r="I590" s="104" t="s">
        <v>315</v>
      </c>
      <c r="J590" s="104" t="s">
        <v>850</v>
      </c>
      <c r="K590" s="104" t="s">
        <v>851</v>
      </c>
      <c r="L590" s="104" t="s">
        <v>852</v>
      </c>
      <c r="M590" s="41"/>
    </row>
    <row r="591" spans="2:13" hidden="1" x14ac:dyDescent="0.25">
      <c r="B591" s="39"/>
      <c r="C591" s="104" t="s">
        <v>853</v>
      </c>
      <c r="D591" s="104" t="s">
        <v>336</v>
      </c>
      <c r="E591" s="104" t="s">
        <v>854</v>
      </c>
      <c r="F591" s="165">
        <v>-34.559199999999997</v>
      </c>
      <c r="G591" s="165">
        <v>-58.415599999999998</v>
      </c>
      <c r="H591" s="104">
        <v>18</v>
      </c>
      <c r="I591" s="104" t="s">
        <v>358</v>
      </c>
      <c r="J591" s="104" t="s">
        <v>580</v>
      </c>
      <c r="K591" s="104" t="s">
        <v>855</v>
      </c>
      <c r="L591" s="104" t="s">
        <v>856</v>
      </c>
      <c r="M591" s="41"/>
    </row>
    <row r="592" spans="2:13" hidden="1" x14ac:dyDescent="0.25">
      <c r="B592" s="39"/>
      <c r="C592" s="105" t="s">
        <v>857</v>
      </c>
      <c r="D592" s="105" t="s">
        <v>336</v>
      </c>
      <c r="E592" s="105" t="s">
        <v>858</v>
      </c>
      <c r="F592" s="165">
        <v>-34.822200000000002</v>
      </c>
      <c r="G592" s="165">
        <v>-58.535800000000002</v>
      </c>
      <c r="H592" s="105">
        <v>67</v>
      </c>
      <c r="I592" s="105" t="s">
        <v>358</v>
      </c>
      <c r="J592" s="105" t="s">
        <v>580</v>
      </c>
      <c r="K592" s="105" t="s">
        <v>581</v>
      </c>
      <c r="L592" s="105" t="s">
        <v>859</v>
      </c>
      <c r="M592" s="41"/>
    </row>
    <row r="593" spans="2:13" hidden="1" x14ac:dyDescent="0.25">
      <c r="B593" s="39"/>
      <c r="C593" s="104" t="s">
        <v>860</v>
      </c>
      <c r="D593" s="104" t="s">
        <v>336</v>
      </c>
      <c r="E593" s="104" t="s">
        <v>861</v>
      </c>
      <c r="F593" s="165">
        <v>42.940497999999998</v>
      </c>
      <c r="G593" s="165">
        <v>-78.732201000000003</v>
      </c>
      <c r="H593" s="104">
        <v>728</v>
      </c>
      <c r="I593" s="104" t="s">
        <v>323</v>
      </c>
      <c r="J593" s="104" t="s">
        <v>362</v>
      </c>
      <c r="K593" s="104" t="s">
        <v>862</v>
      </c>
      <c r="L593" s="104" t="s">
        <v>863</v>
      </c>
      <c r="M593" s="41"/>
    </row>
    <row r="594" spans="2:13" hidden="1" x14ac:dyDescent="0.25">
      <c r="B594" s="39"/>
      <c r="C594" s="105">
        <v>35174</v>
      </c>
      <c r="D594" s="105" t="s">
        <v>313</v>
      </c>
      <c r="E594" s="105" t="s">
        <v>864</v>
      </c>
      <c r="F594" s="165">
        <v>54.641184000000003</v>
      </c>
      <c r="G594" s="165">
        <v>52.800229000000002</v>
      </c>
      <c r="H594" s="105">
        <v>991</v>
      </c>
      <c r="I594" s="105" t="s">
        <v>338</v>
      </c>
      <c r="J594" s="105" t="s">
        <v>328</v>
      </c>
      <c r="K594" s="105" t="s">
        <v>865</v>
      </c>
      <c r="L594" s="105" t="s">
        <v>866</v>
      </c>
      <c r="M594" s="41"/>
    </row>
    <row r="595" spans="2:13" hidden="1" x14ac:dyDescent="0.25">
      <c r="B595" s="39"/>
      <c r="C595" s="104">
        <v>43671</v>
      </c>
      <c r="D595" s="104" t="s">
        <v>313</v>
      </c>
      <c r="E595" s="104" t="s">
        <v>867</v>
      </c>
      <c r="F595" s="165">
        <v>53.718398999999998</v>
      </c>
      <c r="G595" s="165">
        <v>52.371898999999999</v>
      </c>
      <c r="H595" s="104">
        <v>728</v>
      </c>
      <c r="I595" s="104" t="s">
        <v>338</v>
      </c>
      <c r="J595" s="104" t="s">
        <v>328</v>
      </c>
      <c r="K595" s="104" t="s">
        <v>868</v>
      </c>
      <c r="L595" s="104" t="s">
        <v>869</v>
      </c>
      <c r="M595" s="41"/>
    </row>
    <row r="596" spans="2:13" hidden="1" x14ac:dyDescent="0.25">
      <c r="B596" s="39"/>
      <c r="C596" s="104">
        <v>27102</v>
      </c>
      <c r="D596" s="104" t="s">
        <v>313</v>
      </c>
      <c r="E596" s="104" t="s">
        <v>870</v>
      </c>
      <c r="F596" s="165">
        <v>-31.667800903320298</v>
      </c>
      <c r="G596" s="165">
        <v>116.014999389648</v>
      </c>
      <c r="H596" s="104">
        <v>149</v>
      </c>
      <c r="I596" s="104" t="s">
        <v>372</v>
      </c>
      <c r="J596" s="104" t="s">
        <v>373</v>
      </c>
      <c r="K596" s="104" t="s">
        <v>382</v>
      </c>
      <c r="L596" s="104" t="s">
        <v>871</v>
      </c>
      <c r="M596" s="41"/>
    </row>
    <row r="597" spans="2:13" hidden="1" x14ac:dyDescent="0.25">
      <c r="B597" s="39"/>
      <c r="C597" s="105" t="s">
        <v>872</v>
      </c>
      <c r="D597" s="105" t="s">
        <v>336</v>
      </c>
      <c r="E597" s="105" t="s">
        <v>873</v>
      </c>
      <c r="F597" s="165">
        <v>42.5695991516113</v>
      </c>
      <c r="G597" s="165">
        <v>27.515199661254801</v>
      </c>
      <c r="H597" s="105">
        <v>135</v>
      </c>
      <c r="I597" s="105" t="s">
        <v>315</v>
      </c>
      <c r="J597" s="105" t="s">
        <v>874</v>
      </c>
      <c r="K597" s="105" t="s">
        <v>875</v>
      </c>
      <c r="L597" s="105" t="s">
        <v>876</v>
      </c>
      <c r="M597" s="41"/>
    </row>
    <row r="598" spans="2:13" hidden="1" x14ac:dyDescent="0.25">
      <c r="B598" s="39"/>
      <c r="C598" s="105">
        <v>27184</v>
      </c>
      <c r="D598" s="105" t="s">
        <v>313</v>
      </c>
      <c r="E598" s="105" t="s">
        <v>877</v>
      </c>
      <c r="F598" s="165">
        <v>-40.997039000000001</v>
      </c>
      <c r="G598" s="165">
        <v>145.726</v>
      </c>
      <c r="H598" s="105">
        <v>62</v>
      </c>
      <c r="I598" s="105" t="s">
        <v>372</v>
      </c>
      <c r="J598" s="105" t="s">
        <v>373</v>
      </c>
      <c r="K598" s="105" t="s">
        <v>878</v>
      </c>
      <c r="L598" s="105" t="s">
        <v>879</v>
      </c>
      <c r="M598" s="41"/>
    </row>
    <row r="599" spans="2:13" hidden="1" x14ac:dyDescent="0.25">
      <c r="B599" s="39"/>
      <c r="C599" s="104">
        <v>1862</v>
      </c>
      <c r="D599" s="104" t="s">
        <v>313</v>
      </c>
      <c r="E599" s="104" t="s">
        <v>880</v>
      </c>
      <c r="F599" s="165">
        <v>54.376399999999997</v>
      </c>
      <c r="G599" s="165">
        <v>-125.950996</v>
      </c>
      <c r="H599" s="104">
        <v>2343</v>
      </c>
      <c r="I599" s="104" t="s">
        <v>323</v>
      </c>
      <c r="J599" s="104" t="s">
        <v>396</v>
      </c>
      <c r="K599" s="104" t="s">
        <v>452</v>
      </c>
      <c r="L599" s="104" t="s">
        <v>881</v>
      </c>
      <c r="M599" s="41"/>
    </row>
    <row r="600" spans="2:13" hidden="1" x14ac:dyDescent="0.25">
      <c r="B600" s="39"/>
      <c r="C600" s="104">
        <v>1704</v>
      </c>
      <c r="D600" s="104" t="s">
        <v>313</v>
      </c>
      <c r="E600" s="104" t="s">
        <v>882</v>
      </c>
      <c r="F600" s="165">
        <v>61.371101000000003</v>
      </c>
      <c r="G600" s="165">
        <v>-139.041</v>
      </c>
      <c r="H600" s="104">
        <v>2647</v>
      </c>
      <c r="I600" s="104" t="s">
        <v>323</v>
      </c>
      <c r="J600" s="104" t="s">
        <v>396</v>
      </c>
      <c r="K600" s="104" t="s">
        <v>682</v>
      </c>
      <c r="L600" s="104" t="s">
        <v>883</v>
      </c>
      <c r="M600" s="41"/>
    </row>
    <row r="601" spans="2:13" hidden="1" x14ac:dyDescent="0.25">
      <c r="B601" s="39"/>
      <c r="C601" s="104">
        <v>2488</v>
      </c>
      <c r="D601" s="104" t="s">
        <v>313</v>
      </c>
      <c r="E601" s="104" t="s">
        <v>884</v>
      </c>
      <c r="F601" s="165">
        <v>52.361899999999999</v>
      </c>
      <c r="G601" s="165">
        <v>0.48640600000000001</v>
      </c>
      <c r="H601" s="104">
        <v>33</v>
      </c>
      <c r="I601" s="104" t="s">
        <v>315</v>
      </c>
      <c r="J601" s="104" t="s">
        <v>332</v>
      </c>
      <c r="K601" s="104" t="s">
        <v>671</v>
      </c>
      <c r="L601" s="104" t="s">
        <v>885</v>
      </c>
      <c r="M601" s="41"/>
    </row>
    <row r="602" spans="2:13" hidden="1" x14ac:dyDescent="0.25">
      <c r="B602" s="39"/>
      <c r="C602" s="104">
        <v>2501</v>
      </c>
      <c r="D602" s="104" t="s">
        <v>313</v>
      </c>
      <c r="E602" s="104" t="s">
        <v>886</v>
      </c>
      <c r="F602" s="165">
        <v>52.342601999999999</v>
      </c>
      <c r="G602" s="165">
        <v>0.77293900000000004</v>
      </c>
      <c r="H602" s="104">
        <v>174</v>
      </c>
      <c r="I602" s="104" t="s">
        <v>315</v>
      </c>
      <c r="J602" s="104" t="s">
        <v>332</v>
      </c>
      <c r="K602" s="104" t="s">
        <v>671</v>
      </c>
      <c r="L602" s="104" t="s">
        <v>885</v>
      </c>
      <c r="M602" s="41"/>
    </row>
    <row r="603" spans="2:13" hidden="1" x14ac:dyDescent="0.25">
      <c r="B603" s="39"/>
      <c r="C603" s="105" t="s">
        <v>887</v>
      </c>
      <c r="D603" s="105" t="s">
        <v>336</v>
      </c>
      <c r="E603" s="105" t="s">
        <v>888</v>
      </c>
      <c r="F603" s="165">
        <v>35.179501000000002</v>
      </c>
      <c r="G603" s="165">
        <v>128.93800400000001</v>
      </c>
      <c r="H603" s="105">
        <v>6</v>
      </c>
      <c r="I603" s="105" t="s">
        <v>338</v>
      </c>
      <c r="J603" s="105" t="s">
        <v>889</v>
      </c>
      <c r="K603" s="105" t="s">
        <v>890</v>
      </c>
      <c r="L603" s="105" t="s">
        <v>891</v>
      </c>
      <c r="M603" s="41"/>
    </row>
    <row r="604" spans="2:13" hidden="1" x14ac:dyDescent="0.25">
      <c r="B604" s="39"/>
      <c r="C604" s="104">
        <v>44363</v>
      </c>
      <c r="D604" s="104" t="s">
        <v>313</v>
      </c>
      <c r="E604" s="104" t="s">
        <v>892</v>
      </c>
      <c r="F604" s="165">
        <v>52.556998999999998</v>
      </c>
      <c r="G604" s="165">
        <v>24.884001000000001</v>
      </c>
      <c r="H604" s="104"/>
      <c r="I604" s="104" t="s">
        <v>315</v>
      </c>
      <c r="J604" s="104" t="s">
        <v>567</v>
      </c>
      <c r="K604" s="104" t="s">
        <v>652</v>
      </c>
      <c r="L604" s="104" t="s">
        <v>893</v>
      </c>
      <c r="M604" s="41"/>
    </row>
    <row r="605" spans="2:13" hidden="1" x14ac:dyDescent="0.25">
      <c r="B605" s="39"/>
      <c r="C605" s="104">
        <v>2604</v>
      </c>
      <c r="D605" s="104" t="s">
        <v>313</v>
      </c>
      <c r="E605" s="104" t="s">
        <v>894</v>
      </c>
      <c r="F605" s="165">
        <v>53.096801999999997</v>
      </c>
      <c r="G605" s="165">
        <v>17.977699000000001</v>
      </c>
      <c r="H605" s="104">
        <v>235</v>
      </c>
      <c r="I605" s="104" t="s">
        <v>315</v>
      </c>
      <c r="J605" s="104" t="s">
        <v>606</v>
      </c>
      <c r="K605" s="104" t="s">
        <v>895</v>
      </c>
      <c r="L605" s="104" t="s">
        <v>896</v>
      </c>
      <c r="M605" s="41"/>
    </row>
    <row r="606" spans="2:13" hidden="1" x14ac:dyDescent="0.25">
      <c r="B606" s="39"/>
      <c r="C606" s="105" t="s">
        <v>897</v>
      </c>
      <c r="D606" s="105" t="s">
        <v>336</v>
      </c>
      <c r="E606" s="105" t="s">
        <v>898</v>
      </c>
      <c r="F606" s="165">
        <v>39.251499000000003</v>
      </c>
      <c r="G606" s="165">
        <v>9.0542800000000003</v>
      </c>
      <c r="H606" s="105">
        <v>13</v>
      </c>
      <c r="I606" s="105" t="s">
        <v>315</v>
      </c>
      <c r="J606" s="105" t="s">
        <v>664</v>
      </c>
      <c r="K606" s="105" t="s">
        <v>899</v>
      </c>
      <c r="L606" s="105" t="s">
        <v>900</v>
      </c>
      <c r="M606" s="41"/>
    </row>
    <row r="607" spans="2:13" hidden="1" x14ac:dyDescent="0.25">
      <c r="B607" s="39"/>
      <c r="C607" s="105" t="s">
        <v>901</v>
      </c>
      <c r="D607" s="105" t="s">
        <v>336</v>
      </c>
      <c r="E607" s="105" t="s">
        <v>902</v>
      </c>
      <c r="F607" s="165">
        <v>30.111533999999999</v>
      </c>
      <c r="G607" s="165">
        <v>31.396694</v>
      </c>
      <c r="H607" s="105">
        <v>322</v>
      </c>
      <c r="I607" s="105" t="s">
        <v>344</v>
      </c>
      <c r="J607" s="105" t="s">
        <v>903</v>
      </c>
      <c r="K607" s="105" t="s">
        <v>904</v>
      </c>
      <c r="L607" s="105" t="s">
        <v>905</v>
      </c>
      <c r="M607" s="41"/>
    </row>
    <row r="608" spans="2:13" hidden="1" x14ac:dyDescent="0.25">
      <c r="B608" s="39"/>
      <c r="C608" s="104" t="s">
        <v>906</v>
      </c>
      <c r="D608" s="104" t="s">
        <v>336</v>
      </c>
      <c r="E608" s="104" t="s">
        <v>907</v>
      </c>
      <c r="F608" s="165">
        <v>51.118822000000002</v>
      </c>
      <c r="G608" s="165">
        <v>-114.009933</v>
      </c>
      <c r="H608" s="104">
        <v>3557</v>
      </c>
      <c r="I608" s="104" t="s">
        <v>323</v>
      </c>
      <c r="J608" s="104" t="s">
        <v>396</v>
      </c>
      <c r="K608" s="104" t="s">
        <v>784</v>
      </c>
      <c r="L608" s="104" t="s">
        <v>908</v>
      </c>
      <c r="M608" s="41"/>
    </row>
    <row r="609" spans="2:13" hidden="1" x14ac:dyDescent="0.25">
      <c r="B609" s="39"/>
      <c r="C609" s="104" t="s">
        <v>909</v>
      </c>
      <c r="D609" s="104" t="s">
        <v>336</v>
      </c>
      <c r="E609" s="104" t="s">
        <v>910</v>
      </c>
      <c r="F609" s="165">
        <v>34.213698999999998</v>
      </c>
      <c r="G609" s="165">
        <v>-119.094002</v>
      </c>
      <c r="H609" s="104">
        <v>77</v>
      </c>
      <c r="I609" s="104" t="s">
        <v>323</v>
      </c>
      <c r="J609" s="104" t="s">
        <v>362</v>
      </c>
      <c r="K609" s="104" t="s">
        <v>911</v>
      </c>
      <c r="L609" s="104" t="s">
        <v>912</v>
      </c>
      <c r="M609" s="41"/>
    </row>
    <row r="610" spans="2:13" hidden="1" x14ac:dyDescent="0.25">
      <c r="B610" s="39"/>
      <c r="C610" s="105">
        <v>1685</v>
      </c>
      <c r="D610" s="105" t="s">
        <v>313</v>
      </c>
      <c r="E610" s="105" t="s">
        <v>913</v>
      </c>
      <c r="F610" s="165">
        <v>69.108100891099994</v>
      </c>
      <c r="G610" s="165">
        <v>-105.138000488</v>
      </c>
      <c r="H610" s="105">
        <v>90</v>
      </c>
      <c r="I610" s="105" t="s">
        <v>323</v>
      </c>
      <c r="J610" s="105" t="s">
        <v>396</v>
      </c>
      <c r="K610" s="105" t="s">
        <v>397</v>
      </c>
      <c r="L610" s="105" t="s">
        <v>914</v>
      </c>
      <c r="M610" s="41"/>
    </row>
    <row r="611" spans="2:13" hidden="1" x14ac:dyDescent="0.25">
      <c r="B611" s="39"/>
      <c r="C611" s="104">
        <v>2473</v>
      </c>
      <c r="D611" s="104" t="s">
        <v>313</v>
      </c>
      <c r="E611" s="104" t="s">
        <v>915</v>
      </c>
      <c r="F611" s="165">
        <v>52.205002</v>
      </c>
      <c r="G611" s="165">
        <v>0.17499999999999999</v>
      </c>
      <c r="H611" s="104">
        <v>47</v>
      </c>
      <c r="I611" s="104" t="s">
        <v>315</v>
      </c>
      <c r="J611" s="104" t="s">
        <v>332</v>
      </c>
      <c r="K611" s="104" t="s">
        <v>671</v>
      </c>
      <c r="L611" s="104" t="s">
        <v>916</v>
      </c>
      <c r="M611" s="41"/>
    </row>
    <row r="612" spans="2:13" hidden="1" x14ac:dyDescent="0.25">
      <c r="B612" s="39"/>
      <c r="C612" s="104" t="s">
        <v>917</v>
      </c>
      <c r="D612" s="104" t="s">
        <v>336</v>
      </c>
      <c r="E612" s="104" t="s">
        <v>918</v>
      </c>
      <c r="F612" s="165">
        <v>38.810799000000003</v>
      </c>
      <c r="G612" s="165">
        <v>-76.866996999999998</v>
      </c>
      <c r="H612" s="104">
        <v>280</v>
      </c>
      <c r="I612" s="104" t="s">
        <v>323</v>
      </c>
      <c r="J612" s="104" t="s">
        <v>362</v>
      </c>
      <c r="K612" s="104" t="s">
        <v>622</v>
      </c>
      <c r="L612" s="104" t="s">
        <v>919</v>
      </c>
      <c r="M612" s="41"/>
    </row>
    <row r="613" spans="2:13" hidden="1" x14ac:dyDescent="0.25">
      <c r="B613" s="39"/>
      <c r="C613" s="104">
        <v>2411</v>
      </c>
      <c r="D613" s="104" t="s">
        <v>313</v>
      </c>
      <c r="E613" s="104" t="s">
        <v>920</v>
      </c>
      <c r="F613" s="165">
        <v>55.437198638916001</v>
      </c>
      <c r="G613" s="165">
        <v>-5.6863899230956996</v>
      </c>
      <c r="H613" s="104">
        <v>42</v>
      </c>
      <c r="I613" s="104" t="s">
        <v>315</v>
      </c>
      <c r="J613" s="104" t="s">
        <v>332</v>
      </c>
      <c r="K613" s="104" t="s">
        <v>333</v>
      </c>
      <c r="L613" s="104" t="s">
        <v>921</v>
      </c>
      <c r="M613" s="41"/>
    </row>
    <row r="614" spans="2:13" hidden="1" x14ac:dyDescent="0.25">
      <c r="B614" s="39"/>
      <c r="C614" s="104">
        <v>27131</v>
      </c>
      <c r="D614" s="104" t="s">
        <v>313</v>
      </c>
      <c r="E614" s="104" t="s">
        <v>922</v>
      </c>
      <c r="F614" s="165">
        <v>-35.306899999999999</v>
      </c>
      <c r="G614" s="165">
        <v>149.195007</v>
      </c>
      <c r="H614" s="104">
        <v>1886</v>
      </c>
      <c r="I614" s="104" t="s">
        <v>372</v>
      </c>
      <c r="J614" s="104" t="s">
        <v>373</v>
      </c>
      <c r="K614" s="104" t="s">
        <v>923</v>
      </c>
      <c r="L614" s="104" t="s">
        <v>924</v>
      </c>
      <c r="M614" s="41"/>
    </row>
    <row r="615" spans="2:13" hidden="1" x14ac:dyDescent="0.25">
      <c r="B615" s="39"/>
      <c r="C615" s="105" t="s">
        <v>925</v>
      </c>
      <c r="D615" s="105" t="s">
        <v>336</v>
      </c>
      <c r="E615" s="105" t="s">
        <v>926</v>
      </c>
      <c r="F615" s="165">
        <v>21.039444</v>
      </c>
      <c r="G615" s="165">
        <v>-86.874303999999995</v>
      </c>
      <c r="H615" s="105">
        <v>22</v>
      </c>
      <c r="I615" s="105" t="s">
        <v>323</v>
      </c>
      <c r="J615" s="105" t="s">
        <v>927</v>
      </c>
      <c r="K615" s="105" t="s">
        <v>928</v>
      </c>
      <c r="L615" s="105" t="s">
        <v>929</v>
      </c>
      <c r="M615" s="41"/>
    </row>
    <row r="616" spans="2:13" hidden="1" x14ac:dyDescent="0.25">
      <c r="B616" s="39"/>
      <c r="C616" s="104">
        <v>5385</v>
      </c>
      <c r="D616" s="104" t="s">
        <v>313</v>
      </c>
      <c r="E616" s="104" t="s">
        <v>930</v>
      </c>
      <c r="F616" s="165">
        <v>68.875099000000006</v>
      </c>
      <c r="G616" s="165">
        <v>-166.11000100000001</v>
      </c>
      <c r="H616" s="104">
        <v>16</v>
      </c>
      <c r="I616" s="104" t="s">
        <v>323</v>
      </c>
      <c r="J616" s="104" t="s">
        <v>362</v>
      </c>
      <c r="K616" s="104" t="s">
        <v>363</v>
      </c>
      <c r="L616" s="104" t="s">
        <v>931</v>
      </c>
      <c r="M616" s="41"/>
    </row>
    <row r="617" spans="2:13" hidden="1" x14ac:dyDescent="0.25">
      <c r="B617" s="39"/>
      <c r="C617" s="105">
        <v>5356</v>
      </c>
      <c r="D617" s="105" t="s">
        <v>313</v>
      </c>
      <c r="E617" s="105" t="s">
        <v>932</v>
      </c>
      <c r="F617" s="165">
        <v>58.646400451699897</v>
      </c>
      <c r="G617" s="165">
        <v>-162.06300354000001</v>
      </c>
      <c r="H617" s="105">
        <v>541</v>
      </c>
      <c r="I617" s="105" t="s">
        <v>323</v>
      </c>
      <c r="J617" s="105" t="s">
        <v>362</v>
      </c>
      <c r="K617" s="105" t="s">
        <v>363</v>
      </c>
      <c r="L617" s="105" t="s">
        <v>933</v>
      </c>
      <c r="M617" s="41"/>
    </row>
    <row r="618" spans="2:13" hidden="1" x14ac:dyDescent="0.25">
      <c r="B618" s="39"/>
      <c r="C618" s="104">
        <v>5349</v>
      </c>
      <c r="D618" s="104" t="s">
        <v>313</v>
      </c>
      <c r="E618" s="104" t="s">
        <v>934</v>
      </c>
      <c r="F618" s="165">
        <v>61.780300140000001</v>
      </c>
      <c r="G618" s="165">
        <v>-166.03900150000001</v>
      </c>
      <c r="H618" s="104">
        <v>464</v>
      </c>
      <c r="I618" s="104" t="s">
        <v>323</v>
      </c>
      <c r="J618" s="104" t="s">
        <v>362</v>
      </c>
      <c r="K618" s="104" t="s">
        <v>363</v>
      </c>
      <c r="L618" s="104" t="s">
        <v>935</v>
      </c>
      <c r="M618" s="41"/>
    </row>
    <row r="619" spans="2:13" hidden="1" x14ac:dyDescent="0.25">
      <c r="B619" s="39"/>
      <c r="C619" s="105" t="s">
        <v>936</v>
      </c>
      <c r="D619" s="105" t="s">
        <v>336</v>
      </c>
      <c r="E619" s="105" t="s">
        <v>937</v>
      </c>
      <c r="F619" s="165">
        <v>-33.964801788300001</v>
      </c>
      <c r="G619" s="165">
        <v>18.601699829099999</v>
      </c>
      <c r="H619" s="105">
        <v>151</v>
      </c>
      <c r="I619" s="105" t="s">
        <v>344</v>
      </c>
      <c r="J619" s="105" t="s">
        <v>755</v>
      </c>
      <c r="K619" s="105" t="s">
        <v>938</v>
      </c>
      <c r="L619" s="105" t="s">
        <v>939</v>
      </c>
      <c r="M619" s="41"/>
    </row>
    <row r="620" spans="2:13" hidden="1" x14ac:dyDescent="0.25">
      <c r="B620" s="39"/>
      <c r="C620" s="105">
        <v>2858</v>
      </c>
      <c r="D620" s="105" t="s">
        <v>313</v>
      </c>
      <c r="E620" s="105" t="s">
        <v>940</v>
      </c>
      <c r="F620" s="165">
        <v>-33.900199890136697</v>
      </c>
      <c r="G620" s="165">
        <v>18.4983005523681</v>
      </c>
      <c r="H620" s="105">
        <v>52</v>
      </c>
      <c r="I620" s="105" t="s">
        <v>344</v>
      </c>
      <c r="J620" s="105" t="s">
        <v>755</v>
      </c>
      <c r="K620" s="105" t="s">
        <v>938</v>
      </c>
      <c r="L620" s="105" t="s">
        <v>939</v>
      </c>
      <c r="M620" s="41"/>
    </row>
    <row r="621" spans="2:13" hidden="1" x14ac:dyDescent="0.25">
      <c r="B621" s="39"/>
      <c r="C621" s="105" t="s">
        <v>941</v>
      </c>
      <c r="D621" s="105" t="s">
        <v>336</v>
      </c>
      <c r="E621" s="105" t="s">
        <v>942</v>
      </c>
      <c r="F621" s="165">
        <v>10.601194</v>
      </c>
      <c r="G621" s="165">
        <v>-66.991221999999993</v>
      </c>
      <c r="H621" s="105">
        <v>234</v>
      </c>
      <c r="I621" s="105" t="s">
        <v>358</v>
      </c>
      <c r="J621" s="105" t="s">
        <v>660</v>
      </c>
      <c r="K621" s="105" t="s">
        <v>943</v>
      </c>
      <c r="L621" s="105" t="s">
        <v>944</v>
      </c>
      <c r="M621" s="41"/>
    </row>
    <row r="622" spans="2:13" hidden="1" x14ac:dyDescent="0.25">
      <c r="B622" s="39"/>
      <c r="C622" s="104">
        <v>2439</v>
      </c>
      <c r="D622" s="104" t="s">
        <v>313</v>
      </c>
      <c r="E622" s="104" t="s">
        <v>945</v>
      </c>
      <c r="F622" s="165">
        <v>54.9375</v>
      </c>
      <c r="G622" s="165">
        <v>-2.8091699999999999</v>
      </c>
      <c r="H622" s="104">
        <v>190</v>
      </c>
      <c r="I622" s="104" t="s">
        <v>315</v>
      </c>
      <c r="J622" s="104" t="s">
        <v>332</v>
      </c>
      <c r="K622" s="104" t="s">
        <v>671</v>
      </c>
      <c r="L622" s="104" t="s">
        <v>946</v>
      </c>
      <c r="M622" s="41"/>
    </row>
    <row r="623" spans="2:13" hidden="1" x14ac:dyDescent="0.25">
      <c r="B623" s="39"/>
      <c r="C623" s="104">
        <v>2493</v>
      </c>
      <c r="D623" s="104" t="s">
        <v>313</v>
      </c>
      <c r="E623" s="104" t="s">
        <v>947</v>
      </c>
      <c r="F623" s="165">
        <v>51.75</v>
      </c>
      <c r="G623" s="165">
        <v>-1.58362</v>
      </c>
      <c r="H623" s="104">
        <v>288</v>
      </c>
      <c r="I623" s="104" t="s">
        <v>315</v>
      </c>
      <c r="J623" s="104" t="s">
        <v>332</v>
      </c>
      <c r="K623" s="104" t="s">
        <v>671</v>
      </c>
      <c r="L623" s="104" t="s">
        <v>948</v>
      </c>
      <c r="M623" s="41"/>
    </row>
    <row r="624" spans="2:13" hidden="1" x14ac:dyDescent="0.25">
      <c r="B624" s="39"/>
      <c r="C624" s="105" t="s">
        <v>949</v>
      </c>
      <c r="D624" s="105" t="s">
        <v>336</v>
      </c>
      <c r="E624" s="105" t="s">
        <v>950</v>
      </c>
      <c r="F624" s="165">
        <v>33.3675</v>
      </c>
      <c r="G624" s="165">
        <v>-7.5899700000000001</v>
      </c>
      <c r="H624" s="105">
        <v>656</v>
      </c>
      <c r="I624" s="105" t="s">
        <v>344</v>
      </c>
      <c r="J624" s="105" t="s">
        <v>951</v>
      </c>
      <c r="K624" s="105" t="s">
        <v>952</v>
      </c>
      <c r="L624" s="105" t="s">
        <v>953</v>
      </c>
      <c r="M624" s="41"/>
    </row>
    <row r="625" spans="2:13" hidden="1" x14ac:dyDescent="0.25">
      <c r="B625" s="39"/>
      <c r="C625" s="104" t="s">
        <v>954</v>
      </c>
      <c r="D625" s="104" t="s">
        <v>336</v>
      </c>
      <c r="E625" s="104" t="s">
        <v>955</v>
      </c>
      <c r="F625" s="165">
        <v>45.394955000000003</v>
      </c>
      <c r="G625" s="165">
        <v>10.887302999999999</v>
      </c>
      <c r="H625" s="104">
        <v>239</v>
      </c>
      <c r="I625" s="104" t="s">
        <v>315</v>
      </c>
      <c r="J625" s="104" t="s">
        <v>664</v>
      </c>
      <c r="K625" s="104" t="s">
        <v>956</v>
      </c>
      <c r="L625" s="104" t="s">
        <v>957</v>
      </c>
      <c r="M625" s="41"/>
    </row>
    <row r="626" spans="2:13" hidden="1" x14ac:dyDescent="0.25">
      <c r="B626" s="39"/>
      <c r="C626" s="104" t="s">
        <v>958</v>
      </c>
      <c r="D626" s="104" t="s">
        <v>336</v>
      </c>
      <c r="E626" s="104" t="s">
        <v>959</v>
      </c>
      <c r="F626" s="165">
        <v>45.200802000000003</v>
      </c>
      <c r="G626" s="165">
        <v>7.6496300000000002</v>
      </c>
      <c r="H626" s="104">
        <v>989</v>
      </c>
      <c r="I626" s="104" t="s">
        <v>315</v>
      </c>
      <c r="J626" s="104" t="s">
        <v>664</v>
      </c>
      <c r="K626" s="104" t="s">
        <v>960</v>
      </c>
      <c r="L626" s="104" t="s">
        <v>961</v>
      </c>
      <c r="M626" s="41"/>
    </row>
    <row r="627" spans="2:13" hidden="1" x14ac:dyDescent="0.25">
      <c r="B627" s="39"/>
      <c r="C627" s="105">
        <v>2447</v>
      </c>
      <c r="D627" s="105" t="s">
        <v>313</v>
      </c>
      <c r="E627" s="105" t="s">
        <v>962</v>
      </c>
      <c r="F627" s="165">
        <v>54.083302000000003</v>
      </c>
      <c r="G627" s="165">
        <v>-4.6238900000000003</v>
      </c>
      <c r="H627" s="105">
        <v>52</v>
      </c>
      <c r="I627" s="105" t="s">
        <v>315</v>
      </c>
      <c r="J627" s="105" t="s">
        <v>963</v>
      </c>
      <c r="K627" s="105" t="s">
        <v>964</v>
      </c>
      <c r="L627" s="105" t="s">
        <v>965</v>
      </c>
      <c r="M627" s="41"/>
    </row>
    <row r="628" spans="2:13" hidden="1" x14ac:dyDescent="0.25">
      <c r="B628" s="39"/>
      <c r="C628" s="105" t="s">
        <v>966</v>
      </c>
      <c r="D628" s="105" t="s">
        <v>336</v>
      </c>
      <c r="E628" s="105" t="s">
        <v>967</v>
      </c>
      <c r="F628" s="165">
        <v>37.466800999999997</v>
      </c>
      <c r="G628" s="165">
        <v>15.0664</v>
      </c>
      <c r="H628" s="105">
        <v>39</v>
      </c>
      <c r="I628" s="105" t="s">
        <v>315</v>
      </c>
      <c r="J628" s="105" t="s">
        <v>664</v>
      </c>
      <c r="K628" s="105" t="s">
        <v>968</v>
      </c>
      <c r="L628" s="105" t="s">
        <v>969</v>
      </c>
      <c r="M628" s="41"/>
    </row>
    <row r="629" spans="2:13" hidden="1" x14ac:dyDescent="0.25">
      <c r="B629" s="39"/>
      <c r="C629" s="104">
        <v>505530</v>
      </c>
      <c r="D629" s="104" t="s">
        <v>313</v>
      </c>
      <c r="E629" s="104" t="s">
        <v>970</v>
      </c>
      <c r="F629" s="165">
        <v>-42.781942999999998</v>
      </c>
      <c r="G629" s="165">
        <v>-72.834998999999996</v>
      </c>
      <c r="H629" s="104">
        <v>95</v>
      </c>
      <c r="I629" s="104" t="s">
        <v>358</v>
      </c>
      <c r="J629" s="104" t="s">
        <v>617</v>
      </c>
      <c r="K629" s="104" t="s">
        <v>971</v>
      </c>
      <c r="L629" s="104" t="s">
        <v>972</v>
      </c>
      <c r="M629" s="41"/>
    </row>
    <row r="630" spans="2:13" hidden="1" x14ac:dyDescent="0.25">
      <c r="B630" s="39"/>
      <c r="C630" s="104" t="s">
        <v>973</v>
      </c>
      <c r="D630" s="104" t="s">
        <v>336</v>
      </c>
      <c r="E630" s="104" t="s">
        <v>974</v>
      </c>
      <c r="F630" s="165">
        <v>43.996200999999999</v>
      </c>
      <c r="G630" s="165">
        <v>125.68499799999999</v>
      </c>
      <c r="H630" s="104">
        <v>706</v>
      </c>
      <c r="I630" s="104" t="s">
        <v>338</v>
      </c>
      <c r="J630" s="104" t="s">
        <v>486</v>
      </c>
      <c r="K630" s="104" t="s">
        <v>975</v>
      </c>
      <c r="L630" s="104" t="s">
        <v>976</v>
      </c>
      <c r="M630" s="41"/>
    </row>
    <row r="631" spans="2:13" hidden="1" x14ac:dyDescent="0.25">
      <c r="B631" s="39"/>
      <c r="C631" s="105" t="s">
        <v>977</v>
      </c>
      <c r="D631" s="105" t="s">
        <v>336</v>
      </c>
      <c r="E631" s="105" t="s">
        <v>978</v>
      </c>
      <c r="F631" s="165">
        <v>28.189198999999999</v>
      </c>
      <c r="G631" s="165">
        <v>113.220001</v>
      </c>
      <c r="H631" s="105">
        <v>217</v>
      </c>
      <c r="I631" s="105" t="s">
        <v>338</v>
      </c>
      <c r="J631" s="105" t="s">
        <v>486</v>
      </c>
      <c r="K631" s="105" t="s">
        <v>979</v>
      </c>
      <c r="L631" s="105" t="s">
        <v>980</v>
      </c>
      <c r="M631" s="41"/>
    </row>
    <row r="632" spans="2:13" hidden="1" x14ac:dyDescent="0.25">
      <c r="B632" s="39"/>
      <c r="C632" s="105">
        <v>5856</v>
      </c>
      <c r="D632" s="105" t="s">
        <v>313</v>
      </c>
      <c r="E632" s="105" t="s">
        <v>981</v>
      </c>
      <c r="F632" s="165">
        <v>-40.075400999999999</v>
      </c>
      <c r="G632" s="165">
        <v>-71.137298999999999</v>
      </c>
      <c r="H632" s="105">
        <v>2569</v>
      </c>
      <c r="I632" s="105" t="s">
        <v>358</v>
      </c>
      <c r="J632" s="105" t="s">
        <v>580</v>
      </c>
      <c r="K632" s="105" t="s">
        <v>982</v>
      </c>
      <c r="L632" s="105" t="s">
        <v>983</v>
      </c>
      <c r="M632" s="41"/>
    </row>
    <row r="633" spans="2:13" hidden="1" x14ac:dyDescent="0.25">
      <c r="B633" s="39"/>
      <c r="C633" s="105">
        <v>2534</v>
      </c>
      <c r="D633" s="105" t="s">
        <v>313</v>
      </c>
      <c r="E633" s="105" t="s">
        <v>984</v>
      </c>
      <c r="F633" s="165">
        <v>53.910300999999997</v>
      </c>
      <c r="G633" s="165">
        <v>-8.8184900000000006</v>
      </c>
      <c r="H633" s="105">
        <v>665</v>
      </c>
      <c r="I633" s="105" t="s">
        <v>315</v>
      </c>
      <c r="J633" s="105" t="s">
        <v>599</v>
      </c>
      <c r="K633" s="105" t="s">
        <v>985</v>
      </c>
      <c r="L633" s="105" t="s">
        <v>986</v>
      </c>
      <c r="M633" s="41"/>
    </row>
    <row r="634" spans="2:13" hidden="1" x14ac:dyDescent="0.25">
      <c r="B634" s="39"/>
      <c r="C634" s="105" t="s">
        <v>987</v>
      </c>
      <c r="D634" s="105" t="s">
        <v>336</v>
      </c>
      <c r="E634" s="105" t="s">
        <v>988</v>
      </c>
      <c r="F634" s="165">
        <v>35.214000701904297</v>
      </c>
      <c r="G634" s="165">
        <v>-80.943099975585895</v>
      </c>
      <c r="H634" s="105">
        <v>748</v>
      </c>
      <c r="I634" s="105" t="s">
        <v>323</v>
      </c>
      <c r="J634" s="105" t="s">
        <v>362</v>
      </c>
      <c r="K634" s="105" t="s">
        <v>989</v>
      </c>
      <c r="L634" s="105" t="s">
        <v>990</v>
      </c>
      <c r="M634" s="41"/>
    </row>
    <row r="635" spans="2:13" hidden="1" x14ac:dyDescent="0.25">
      <c r="B635" s="39"/>
      <c r="C635" s="104">
        <v>42960</v>
      </c>
      <c r="D635" s="104" t="s">
        <v>313</v>
      </c>
      <c r="E635" s="104" t="s">
        <v>991</v>
      </c>
      <c r="F635" s="165">
        <v>61.834999000000003</v>
      </c>
      <c r="G635" s="165">
        <v>160.54800399999999</v>
      </c>
      <c r="H635" s="104">
        <v>207</v>
      </c>
      <c r="I635" s="104" t="s">
        <v>338</v>
      </c>
      <c r="J635" s="104" t="s">
        <v>328</v>
      </c>
      <c r="K635" s="104" t="s">
        <v>992</v>
      </c>
      <c r="L635" s="104" t="s">
        <v>993</v>
      </c>
      <c r="M635" s="41"/>
    </row>
    <row r="636" spans="2:13" hidden="1" x14ac:dyDescent="0.25">
      <c r="B636" s="39"/>
      <c r="C636" s="104">
        <v>26406</v>
      </c>
      <c r="D636" s="104" t="s">
        <v>313</v>
      </c>
      <c r="E636" s="104" t="s">
        <v>994</v>
      </c>
      <c r="F636" s="165">
        <v>56.090301513671797</v>
      </c>
      <c r="G636" s="165">
        <v>47.347301483154297</v>
      </c>
      <c r="H636" s="104">
        <v>558</v>
      </c>
      <c r="I636" s="104" t="s">
        <v>315</v>
      </c>
      <c r="J636" s="104" t="s">
        <v>328</v>
      </c>
      <c r="K636" s="104" t="s">
        <v>995</v>
      </c>
      <c r="L636" s="104" t="s">
        <v>996</v>
      </c>
      <c r="M636" s="41"/>
    </row>
    <row r="637" spans="2:13" hidden="1" x14ac:dyDescent="0.25">
      <c r="B637" s="39"/>
      <c r="C637" s="104">
        <v>26370</v>
      </c>
      <c r="D637" s="104" t="s">
        <v>313</v>
      </c>
      <c r="E637" s="104" t="s">
        <v>997</v>
      </c>
      <c r="F637" s="165">
        <v>55.305801000000002</v>
      </c>
      <c r="G637" s="165">
        <v>61.503300000000003</v>
      </c>
      <c r="H637" s="104">
        <v>769</v>
      </c>
      <c r="I637" s="104" t="s">
        <v>315</v>
      </c>
      <c r="J637" s="104" t="s">
        <v>328</v>
      </c>
      <c r="K637" s="104" t="s">
        <v>998</v>
      </c>
      <c r="L637" s="104" t="s">
        <v>999</v>
      </c>
      <c r="M637" s="41"/>
    </row>
    <row r="638" spans="2:13" hidden="1" x14ac:dyDescent="0.25">
      <c r="B638" s="39"/>
      <c r="C638" s="105" t="s">
        <v>1000</v>
      </c>
      <c r="D638" s="105" t="s">
        <v>336</v>
      </c>
      <c r="E638" s="105" t="s">
        <v>1001</v>
      </c>
      <c r="F638" s="165">
        <v>30.312519999999999</v>
      </c>
      <c r="G638" s="165">
        <v>104.441284</v>
      </c>
      <c r="H638" s="105">
        <v>1440</v>
      </c>
      <c r="I638" s="105" t="s">
        <v>338</v>
      </c>
      <c r="J638" s="105" t="s">
        <v>486</v>
      </c>
      <c r="K638" s="105" t="s">
        <v>1002</v>
      </c>
      <c r="L638" s="105" t="s">
        <v>1003</v>
      </c>
      <c r="M638" s="41"/>
    </row>
    <row r="639" spans="2:13" hidden="1" x14ac:dyDescent="0.25">
      <c r="B639" s="39"/>
      <c r="C639" s="104" t="s">
        <v>1004</v>
      </c>
      <c r="D639" s="104" t="s">
        <v>336</v>
      </c>
      <c r="E639" s="104" t="s">
        <v>1005</v>
      </c>
      <c r="F639" s="165">
        <v>30.558257000000001</v>
      </c>
      <c r="G639" s="165">
        <v>103.945966</v>
      </c>
      <c r="H639" s="104">
        <v>1625</v>
      </c>
      <c r="I639" s="104" t="s">
        <v>338</v>
      </c>
      <c r="J639" s="104" t="s">
        <v>486</v>
      </c>
      <c r="K639" s="104" t="s">
        <v>1002</v>
      </c>
      <c r="L639" s="104" t="s">
        <v>1006</v>
      </c>
      <c r="M639" s="41"/>
    </row>
    <row r="640" spans="2:13" hidden="1" x14ac:dyDescent="0.25">
      <c r="B640" s="39"/>
      <c r="C640" s="104" t="s">
        <v>1007</v>
      </c>
      <c r="D640" s="104" t="s">
        <v>336</v>
      </c>
      <c r="E640" s="104" t="s">
        <v>1008</v>
      </c>
      <c r="F640" s="165">
        <v>12.990005</v>
      </c>
      <c r="G640" s="165">
        <v>80.169296000000003</v>
      </c>
      <c r="H640" s="104">
        <v>52</v>
      </c>
      <c r="I640" s="104" t="s">
        <v>338</v>
      </c>
      <c r="J640" s="104" t="s">
        <v>636</v>
      </c>
      <c r="K640" s="104" t="s">
        <v>1009</v>
      </c>
      <c r="L640" s="104" t="s">
        <v>1010</v>
      </c>
      <c r="M640" s="41"/>
    </row>
    <row r="641" spans="2:13" hidden="1" x14ac:dyDescent="0.25">
      <c r="B641" s="39"/>
      <c r="C641" s="104">
        <v>26407</v>
      </c>
      <c r="D641" s="104" t="s">
        <v>313</v>
      </c>
      <c r="E641" s="104" t="s">
        <v>1011</v>
      </c>
      <c r="F641" s="165">
        <v>54.401001000000001</v>
      </c>
      <c r="G641" s="165">
        <v>48.802700000000002</v>
      </c>
      <c r="H641" s="104">
        <v>252</v>
      </c>
      <c r="I641" s="104" t="s">
        <v>315</v>
      </c>
      <c r="J641" s="104" t="s">
        <v>328</v>
      </c>
      <c r="K641" s="104" t="s">
        <v>1012</v>
      </c>
      <c r="L641" s="104" t="s">
        <v>1013</v>
      </c>
      <c r="M641" s="41"/>
    </row>
    <row r="642" spans="2:13" hidden="1" x14ac:dyDescent="0.25">
      <c r="B642" s="39"/>
      <c r="C642" s="104">
        <v>30819</v>
      </c>
      <c r="D642" s="104" t="s">
        <v>313</v>
      </c>
      <c r="E642" s="104" t="s">
        <v>1014</v>
      </c>
      <c r="F642" s="165">
        <v>59.273601532000001</v>
      </c>
      <c r="G642" s="165">
        <v>38.015800476099997</v>
      </c>
      <c r="H642" s="104">
        <v>377</v>
      </c>
      <c r="I642" s="104" t="s">
        <v>315</v>
      </c>
      <c r="J642" s="104" t="s">
        <v>328</v>
      </c>
      <c r="K642" s="104" t="s">
        <v>1015</v>
      </c>
      <c r="L642" s="104" t="s">
        <v>1016</v>
      </c>
      <c r="M642" s="41"/>
    </row>
    <row r="643" spans="2:13" hidden="1" x14ac:dyDescent="0.25">
      <c r="B643" s="39"/>
      <c r="C643" s="105">
        <v>43008</v>
      </c>
      <c r="D643" s="105" t="s">
        <v>313</v>
      </c>
      <c r="E643" s="105" t="s">
        <v>1017</v>
      </c>
      <c r="F643" s="165">
        <v>54.601664999999997</v>
      </c>
      <c r="G643" s="165">
        <v>21.781668</v>
      </c>
      <c r="H643" s="105">
        <v>131</v>
      </c>
      <c r="I643" s="105" t="s">
        <v>315</v>
      </c>
      <c r="J643" s="105" t="s">
        <v>328</v>
      </c>
      <c r="K643" s="105" t="s">
        <v>1018</v>
      </c>
      <c r="L643" s="105" t="s">
        <v>1019</v>
      </c>
      <c r="M643" s="41"/>
    </row>
    <row r="644" spans="2:13" hidden="1" x14ac:dyDescent="0.25">
      <c r="B644" s="39"/>
      <c r="C644" s="104">
        <v>30870</v>
      </c>
      <c r="D644" s="104" t="s">
        <v>313</v>
      </c>
      <c r="E644" s="104" t="s">
        <v>1020</v>
      </c>
      <c r="F644" s="165">
        <v>68.7406005859375</v>
      </c>
      <c r="G644" s="165">
        <v>161.33799743652301</v>
      </c>
      <c r="H644" s="104">
        <v>20</v>
      </c>
      <c r="I644" s="104" t="s">
        <v>338</v>
      </c>
      <c r="J644" s="104" t="s">
        <v>328</v>
      </c>
      <c r="K644" s="104" t="s">
        <v>698</v>
      </c>
      <c r="L644" s="104" t="s">
        <v>1021</v>
      </c>
      <c r="M644" s="41"/>
    </row>
    <row r="645" spans="2:13" hidden="1" x14ac:dyDescent="0.25">
      <c r="B645" s="39"/>
      <c r="C645" s="104">
        <v>1695</v>
      </c>
      <c r="D645" s="104" t="s">
        <v>313</v>
      </c>
      <c r="E645" s="104" t="s">
        <v>1022</v>
      </c>
      <c r="F645" s="165">
        <v>55.687198638916001</v>
      </c>
      <c r="G645" s="165">
        <v>-121.626998901367</v>
      </c>
      <c r="H645" s="104">
        <v>2000</v>
      </c>
      <c r="I645" s="104" t="s">
        <v>323</v>
      </c>
      <c r="J645" s="104" t="s">
        <v>396</v>
      </c>
      <c r="K645" s="104" t="s">
        <v>452</v>
      </c>
      <c r="L645" s="104" t="s">
        <v>1023</v>
      </c>
      <c r="M645" s="41"/>
    </row>
    <row r="646" spans="2:13" hidden="1" x14ac:dyDescent="0.25">
      <c r="B646" s="39"/>
      <c r="C646" s="104" t="s">
        <v>1024</v>
      </c>
      <c r="D646" s="104" t="s">
        <v>336</v>
      </c>
      <c r="E646" s="104" t="s">
        <v>1025</v>
      </c>
      <c r="F646" s="165">
        <v>18.766799926799901</v>
      </c>
      <c r="G646" s="165">
        <v>98.962600707999997</v>
      </c>
      <c r="H646" s="104">
        <v>1036</v>
      </c>
      <c r="I646" s="104" t="s">
        <v>338</v>
      </c>
      <c r="J646" s="104" t="s">
        <v>641</v>
      </c>
      <c r="K646" s="104" t="s">
        <v>1026</v>
      </c>
      <c r="L646" s="104" t="s">
        <v>1027</v>
      </c>
      <c r="M646" s="41"/>
    </row>
    <row r="647" spans="2:13" hidden="1" x14ac:dyDescent="0.25">
      <c r="B647" s="39"/>
      <c r="C647" s="105" t="s">
        <v>1028</v>
      </c>
      <c r="D647" s="105" t="s">
        <v>336</v>
      </c>
      <c r="E647" s="105" t="s">
        <v>1029</v>
      </c>
      <c r="F647" s="165">
        <v>41.785998999999997</v>
      </c>
      <c r="G647" s="165">
        <v>-87.752403000000001</v>
      </c>
      <c r="H647" s="105">
        <v>620</v>
      </c>
      <c r="I647" s="105" t="s">
        <v>323</v>
      </c>
      <c r="J647" s="105" t="s">
        <v>362</v>
      </c>
      <c r="K647" s="105" t="s">
        <v>1030</v>
      </c>
      <c r="L647" s="105" t="s">
        <v>1031</v>
      </c>
      <c r="M647" s="41"/>
    </row>
    <row r="648" spans="2:13" hidden="1" x14ac:dyDescent="0.25">
      <c r="B648" s="39"/>
      <c r="C648" s="105" t="s">
        <v>1032</v>
      </c>
      <c r="D648" s="105" t="s">
        <v>336</v>
      </c>
      <c r="E648" s="105" t="s">
        <v>1033</v>
      </c>
      <c r="F648" s="165">
        <v>41.9786</v>
      </c>
      <c r="G648" s="165">
        <v>-87.904799999999994</v>
      </c>
      <c r="H648" s="105">
        <v>680</v>
      </c>
      <c r="I648" s="105" t="s">
        <v>323</v>
      </c>
      <c r="J648" s="105" t="s">
        <v>362</v>
      </c>
      <c r="K648" s="105" t="s">
        <v>1030</v>
      </c>
      <c r="L648" s="105" t="s">
        <v>1031</v>
      </c>
      <c r="M648" s="41"/>
    </row>
    <row r="649" spans="2:13" hidden="1" x14ac:dyDescent="0.25">
      <c r="B649" s="39"/>
      <c r="C649" s="105">
        <v>6006</v>
      </c>
      <c r="D649" s="105" t="s">
        <v>313</v>
      </c>
      <c r="E649" s="105" t="s">
        <v>1034</v>
      </c>
      <c r="F649" s="165">
        <v>-46.583100000000002</v>
      </c>
      <c r="G649" s="165">
        <v>-71.686323000000002</v>
      </c>
      <c r="H649" s="105">
        <v>1070</v>
      </c>
      <c r="I649" s="105" t="s">
        <v>358</v>
      </c>
      <c r="J649" s="105" t="s">
        <v>617</v>
      </c>
      <c r="K649" s="105" t="s">
        <v>618</v>
      </c>
      <c r="L649" s="105" t="s">
        <v>1035</v>
      </c>
      <c r="M649" s="41"/>
    </row>
    <row r="650" spans="2:13" hidden="1" x14ac:dyDescent="0.25">
      <c r="B650" s="39"/>
      <c r="C650" s="104">
        <v>6008</v>
      </c>
      <c r="D650" s="104" t="s">
        <v>313</v>
      </c>
      <c r="E650" s="104" t="s">
        <v>1036</v>
      </c>
      <c r="F650" s="165">
        <v>-36.582500457763601</v>
      </c>
      <c r="G650" s="165">
        <v>-72.031402587890597</v>
      </c>
      <c r="H650" s="104">
        <v>495</v>
      </c>
      <c r="I650" s="104" t="s">
        <v>358</v>
      </c>
      <c r="J650" s="104" t="s">
        <v>617</v>
      </c>
      <c r="K650" s="104" t="s">
        <v>1037</v>
      </c>
      <c r="L650" s="104" t="s">
        <v>1038</v>
      </c>
      <c r="M650" s="41"/>
    </row>
    <row r="651" spans="2:13" hidden="1" x14ac:dyDescent="0.25">
      <c r="B651" s="39"/>
      <c r="C651" s="104">
        <v>34968</v>
      </c>
      <c r="D651" s="104" t="s">
        <v>313</v>
      </c>
      <c r="E651" s="104" t="s">
        <v>1039</v>
      </c>
      <c r="F651" s="165">
        <v>52.072963000000001</v>
      </c>
      <c r="G651" s="165">
        <v>113.433267</v>
      </c>
      <c r="H651" s="104">
        <v>2221</v>
      </c>
      <c r="I651" s="104" t="s">
        <v>338</v>
      </c>
      <c r="J651" s="104" t="s">
        <v>328</v>
      </c>
      <c r="K651" s="104" t="s">
        <v>1040</v>
      </c>
      <c r="L651" s="104" t="s">
        <v>1041</v>
      </c>
      <c r="M651" s="41"/>
    </row>
    <row r="652" spans="2:13" hidden="1" x14ac:dyDescent="0.25">
      <c r="B652" s="39"/>
      <c r="C652" s="104">
        <v>6463</v>
      </c>
      <c r="D652" s="104" t="s">
        <v>313</v>
      </c>
      <c r="E652" s="104" t="s">
        <v>1042</v>
      </c>
      <c r="F652" s="165">
        <v>52.026299000000002</v>
      </c>
      <c r="G652" s="165">
        <v>113.306</v>
      </c>
      <c r="H652" s="104">
        <v>2272</v>
      </c>
      <c r="I652" s="104" t="s">
        <v>315</v>
      </c>
      <c r="J652" s="104" t="s">
        <v>328</v>
      </c>
      <c r="K652" s="104" t="s">
        <v>1040</v>
      </c>
      <c r="L652" s="104" t="s">
        <v>1041</v>
      </c>
      <c r="M652" s="41"/>
    </row>
    <row r="653" spans="2:13" hidden="1" x14ac:dyDescent="0.25">
      <c r="B653" s="39"/>
      <c r="C653" s="104">
        <v>32514</v>
      </c>
      <c r="D653" s="104" t="s">
        <v>313</v>
      </c>
      <c r="E653" s="104" t="s">
        <v>1043</v>
      </c>
      <c r="F653" s="165">
        <v>70.623099999999994</v>
      </c>
      <c r="G653" s="165">
        <v>147.901993</v>
      </c>
      <c r="H653" s="104">
        <v>151</v>
      </c>
      <c r="I653" s="104" t="s">
        <v>338</v>
      </c>
      <c r="J653" s="104" t="s">
        <v>328</v>
      </c>
      <c r="K653" s="104" t="s">
        <v>698</v>
      </c>
      <c r="L653" s="104" t="s">
        <v>1044</v>
      </c>
      <c r="M653" s="41"/>
    </row>
    <row r="654" spans="2:13" hidden="1" x14ac:dyDescent="0.25">
      <c r="B654" s="39"/>
      <c r="C654" s="105" t="s">
        <v>1045</v>
      </c>
      <c r="D654" s="105" t="s">
        <v>336</v>
      </c>
      <c r="E654" s="105" t="s">
        <v>1046</v>
      </c>
      <c r="F654" s="165">
        <v>29.712254000000001</v>
      </c>
      <c r="G654" s="165">
        <v>106.651895</v>
      </c>
      <c r="H654" s="105">
        <v>1365</v>
      </c>
      <c r="I654" s="105" t="s">
        <v>338</v>
      </c>
      <c r="J654" s="105" t="s">
        <v>486</v>
      </c>
      <c r="K654" s="105" t="s">
        <v>1047</v>
      </c>
      <c r="L654" s="105" t="s">
        <v>1048</v>
      </c>
      <c r="M654" s="41"/>
    </row>
    <row r="655" spans="2:13" hidden="1" x14ac:dyDescent="0.25">
      <c r="B655" s="39"/>
      <c r="C655" s="104" t="s">
        <v>1049</v>
      </c>
      <c r="D655" s="104" t="s">
        <v>336</v>
      </c>
      <c r="E655" s="104" t="s">
        <v>1050</v>
      </c>
      <c r="F655" s="165">
        <v>-43.4893989562988</v>
      </c>
      <c r="G655" s="165">
        <v>172.53199768066401</v>
      </c>
      <c r="H655" s="104">
        <v>123</v>
      </c>
      <c r="I655" s="104" t="s">
        <v>372</v>
      </c>
      <c r="J655" s="104" t="s">
        <v>404</v>
      </c>
      <c r="K655" s="104" t="s">
        <v>1051</v>
      </c>
      <c r="L655" s="104" t="s">
        <v>1052</v>
      </c>
      <c r="M655" s="41"/>
    </row>
    <row r="656" spans="2:13" hidden="1" x14ac:dyDescent="0.25">
      <c r="B656" s="39"/>
      <c r="C656" s="105">
        <v>6457</v>
      </c>
      <c r="D656" s="105" t="s">
        <v>313</v>
      </c>
      <c r="E656" s="105" t="s">
        <v>1053</v>
      </c>
      <c r="F656" s="165">
        <v>64.378097534179602</v>
      </c>
      <c r="G656" s="165">
        <v>-173.24299621582</v>
      </c>
      <c r="H656" s="105">
        <v>72</v>
      </c>
      <c r="I656" s="105" t="s">
        <v>315</v>
      </c>
      <c r="J656" s="105" t="s">
        <v>328</v>
      </c>
      <c r="K656" s="105" t="s">
        <v>449</v>
      </c>
      <c r="L656" s="105" t="s">
        <v>1054</v>
      </c>
      <c r="M656" s="41"/>
    </row>
    <row r="657" spans="2:13" hidden="1" x14ac:dyDescent="0.25">
      <c r="B657" s="39"/>
      <c r="C657" s="104">
        <v>2500</v>
      </c>
      <c r="D657" s="104" t="s">
        <v>313</v>
      </c>
      <c r="E657" s="104" t="s">
        <v>1055</v>
      </c>
      <c r="F657" s="165">
        <v>53.834301000000004</v>
      </c>
      <c r="G657" s="165">
        <v>-1.1955</v>
      </c>
      <c r="H657" s="104">
        <v>29</v>
      </c>
      <c r="I657" s="104" t="s">
        <v>315</v>
      </c>
      <c r="J657" s="104" t="s">
        <v>332</v>
      </c>
      <c r="K657" s="104" t="s">
        <v>671</v>
      </c>
      <c r="L657" s="104" t="s">
        <v>1056</v>
      </c>
      <c r="M657" s="41"/>
    </row>
    <row r="658" spans="2:13" hidden="1" x14ac:dyDescent="0.25">
      <c r="B658" s="39"/>
      <c r="C658" s="104">
        <v>1984</v>
      </c>
      <c r="D658" s="104" t="s">
        <v>313</v>
      </c>
      <c r="E658" s="104" t="s">
        <v>1057</v>
      </c>
      <c r="F658" s="165">
        <v>58.739200592041001</v>
      </c>
      <c r="G658" s="165">
        <v>-94.065002441406193</v>
      </c>
      <c r="H658" s="104">
        <v>94</v>
      </c>
      <c r="I658" s="104" t="s">
        <v>323</v>
      </c>
      <c r="J658" s="104" t="s">
        <v>396</v>
      </c>
      <c r="K658" s="104" t="s">
        <v>1058</v>
      </c>
      <c r="L658" s="104" t="s">
        <v>1059</v>
      </c>
      <c r="M658" s="41"/>
    </row>
    <row r="659" spans="2:13" hidden="1" x14ac:dyDescent="0.25">
      <c r="B659" s="39"/>
      <c r="C659" s="104" t="s">
        <v>1060</v>
      </c>
      <c r="D659" s="104" t="s">
        <v>336</v>
      </c>
      <c r="E659" s="104" t="s">
        <v>1061</v>
      </c>
      <c r="F659" s="165">
        <v>39.048800999999997</v>
      </c>
      <c r="G659" s="165">
        <v>-84.667800999999997</v>
      </c>
      <c r="H659" s="104">
        <v>896</v>
      </c>
      <c r="I659" s="104" t="s">
        <v>323</v>
      </c>
      <c r="J659" s="104" t="s">
        <v>362</v>
      </c>
      <c r="K659" s="104" t="s">
        <v>1062</v>
      </c>
      <c r="L659" s="104" t="s">
        <v>1063</v>
      </c>
      <c r="M659" s="41"/>
    </row>
    <row r="660" spans="2:13" hidden="1" x14ac:dyDescent="0.25">
      <c r="B660" s="39"/>
      <c r="C660" s="105" t="s">
        <v>1064</v>
      </c>
      <c r="D660" s="105" t="s">
        <v>336</v>
      </c>
      <c r="E660" s="105" t="s">
        <v>1065</v>
      </c>
      <c r="F660" s="165">
        <v>20.511424999999999</v>
      </c>
      <c r="G660" s="165">
        <v>-86.930287000000007</v>
      </c>
      <c r="H660" s="105">
        <v>15</v>
      </c>
      <c r="I660" s="105" t="s">
        <v>323</v>
      </c>
      <c r="J660" s="105" t="s">
        <v>927</v>
      </c>
      <c r="K660" s="105" t="s">
        <v>928</v>
      </c>
      <c r="L660" s="105" t="s">
        <v>1066</v>
      </c>
      <c r="M660" s="41"/>
    </row>
    <row r="661" spans="2:13" hidden="1" x14ac:dyDescent="0.25">
      <c r="B661" s="39"/>
      <c r="C661" s="104" t="s">
        <v>1067</v>
      </c>
      <c r="D661" s="104" t="s">
        <v>336</v>
      </c>
      <c r="E661" s="104" t="s">
        <v>1068</v>
      </c>
      <c r="F661" s="165">
        <v>24.125907999999999</v>
      </c>
      <c r="G661" s="165">
        <v>-104.53390400000001</v>
      </c>
      <c r="H661" s="104">
        <v>6104</v>
      </c>
      <c r="I661" s="104" t="s">
        <v>323</v>
      </c>
      <c r="J661" s="104" t="s">
        <v>927</v>
      </c>
      <c r="K661" s="104" t="s">
        <v>1069</v>
      </c>
      <c r="L661" s="104" t="s">
        <v>1070</v>
      </c>
      <c r="M661" s="41"/>
    </row>
    <row r="662" spans="2:13" hidden="1" x14ac:dyDescent="0.25">
      <c r="B662" s="39"/>
      <c r="C662" s="105" t="s">
        <v>1071</v>
      </c>
      <c r="D662" s="105" t="s">
        <v>336</v>
      </c>
      <c r="E662" s="105" t="s">
        <v>1072</v>
      </c>
      <c r="F662" s="165">
        <v>-34.835647000000002</v>
      </c>
      <c r="G662" s="165">
        <v>-56.026496999999999</v>
      </c>
      <c r="H662" s="105">
        <v>105</v>
      </c>
      <c r="I662" s="105" t="s">
        <v>358</v>
      </c>
      <c r="J662" s="105" t="s">
        <v>1073</v>
      </c>
      <c r="K662" s="105" t="s">
        <v>1074</v>
      </c>
      <c r="L662" s="105" t="s">
        <v>1075</v>
      </c>
      <c r="M662" s="41"/>
    </row>
    <row r="663" spans="2:13" hidden="1" x14ac:dyDescent="0.25">
      <c r="B663" s="39"/>
      <c r="C663" s="104" t="s">
        <v>1076</v>
      </c>
      <c r="D663" s="104" t="s">
        <v>336</v>
      </c>
      <c r="E663" s="104" t="s">
        <v>1077</v>
      </c>
      <c r="F663" s="165">
        <v>20.933384</v>
      </c>
      <c r="G663" s="165">
        <v>-89.662621000000001</v>
      </c>
      <c r="H663" s="104">
        <v>38</v>
      </c>
      <c r="I663" s="104" t="s">
        <v>323</v>
      </c>
      <c r="J663" s="104" t="s">
        <v>927</v>
      </c>
      <c r="K663" s="104" t="s">
        <v>1078</v>
      </c>
      <c r="L663" s="104" t="s">
        <v>1079</v>
      </c>
      <c r="M663" s="41"/>
    </row>
    <row r="664" spans="2:13" hidden="1" x14ac:dyDescent="0.25">
      <c r="B664" s="39"/>
      <c r="C664" s="105" t="s">
        <v>1080</v>
      </c>
      <c r="D664" s="105" t="s">
        <v>336</v>
      </c>
      <c r="E664" s="105" t="s">
        <v>1081</v>
      </c>
      <c r="F664" s="165">
        <v>19.435433</v>
      </c>
      <c r="G664" s="165">
        <v>-99.082431999999997</v>
      </c>
      <c r="H664" s="105">
        <v>7316</v>
      </c>
      <c r="I664" s="105" t="s">
        <v>323</v>
      </c>
      <c r="J664" s="105" t="s">
        <v>927</v>
      </c>
      <c r="K664" s="105" t="s">
        <v>1082</v>
      </c>
      <c r="L664" s="105" t="s">
        <v>1083</v>
      </c>
      <c r="M664" s="41"/>
    </row>
    <row r="665" spans="2:13" hidden="1" x14ac:dyDescent="0.25">
      <c r="B665" s="39"/>
      <c r="C665" s="104" t="s">
        <v>1084</v>
      </c>
      <c r="D665" s="104" t="s">
        <v>336</v>
      </c>
      <c r="E665" s="104" t="s">
        <v>1085</v>
      </c>
      <c r="F665" s="165">
        <v>20.679746000000002</v>
      </c>
      <c r="G665" s="165">
        <v>-105.246685</v>
      </c>
      <c r="H665" s="104">
        <v>23</v>
      </c>
      <c r="I665" s="104" t="s">
        <v>323</v>
      </c>
      <c r="J665" s="104" t="s">
        <v>927</v>
      </c>
      <c r="K665" s="104" t="s">
        <v>1086</v>
      </c>
      <c r="L665" s="104" t="s">
        <v>1087</v>
      </c>
      <c r="M665" s="41"/>
    </row>
    <row r="666" spans="2:13" hidden="1" x14ac:dyDescent="0.25">
      <c r="B666" s="39"/>
      <c r="C666" s="104" t="s">
        <v>1088</v>
      </c>
      <c r="D666" s="104" t="s">
        <v>336</v>
      </c>
      <c r="E666" s="104" t="s">
        <v>1089</v>
      </c>
      <c r="F666" s="165">
        <v>32.545963</v>
      </c>
      <c r="G666" s="165">
        <v>-116.97585599999999</v>
      </c>
      <c r="H666" s="104">
        <v>489</v>
      </c>
      <c r="I666" s="104" t="s">
        <v>323</v>
      </c>
      <c r="J666" s="104" t="s">
        <v>927</v>
      </c>
      <c r="K666" s="104" t="s">
        <v>1090</v>
      </c>
      <c r="L666" s="104" t="s">
        <v>1091</v>
      </c>
      <c r="M666" s="41"/>
    </row>
    <row r="667" spans="2:13" hidden="1" x14ac:dyDescent="0.25">
      <c r="B667" s="39"/>
      <c r="C667" s="104" t="s">
        <v>1092</v>
      </c>
      <c r="D667" s="104" t="s">
        <v>336</v>
      </c>
      <c r="E667" s="104" t="s">
        <v>1093</v>
      </c>
      <c r="F667" s="165">
        <v>-25.457186</v>
      </c>
      <c r="G667" s="165">
        <v>-54.839543999999997</v>
      </c>
      <c r="H667" s="104">
        <v>846</v>
      </c>
      <c r="I667" s="104" t="s">
        <v>358</v>
      </c>
      <c r="J667" s="104" t="s">
        <v>541</v>
      </c>
      <c r="K667" s="104" t="s">
        <v>1094</v>
      </c>
      <c r="L667" s="104" t="s">
        <v>1095</v>
      </c>
      <c r="M667" s="41"/>
    </row>
    <row r="668" spans="2:13" hidden="1" x14ac:dyDescent="0.25">
      <c r="B668" s="39"/>
      <c r="C668" s="104">
        <v>5346</v>
      </c>
      <c r="D668" s="104" t="s">
        <v>313</v>
      </c>
      <c r="E668" s="104" t="s">
        <v>1096</v>
      </c>
      <c r="F668" s="165">
        <v>64.299738000000005</v>
      </c>
      <c r="G668" s="165">
        <v>-149.11743200000001</v>
      </c>
      <c r="H668" s="104">
        <v>552</v>
      </c>
      <c r="I668" s="104" t="s">
        <v>323</v>
      </c>
      <c r="J668" s="104" t="s">
        <v>362</v>
      </c>
      <c r="K668" s="104" t="s">
        <v>363</v>
      </c>
      <c r="L668" s="104" t="s">
        <v>1097</v>
      </c>
      <c r="M668" s="41"/>
    </row>
    <row r="669" spans="2:13" hidden="1" x14ac:dyDescent="0.25">
      <c r="B669" s="39"/>
      <c r="C669" s="104" t="s">
        <v>1098</v>
      </c>
      <c r="D669" s="104" t="s">
        <v>336</v>
      </c>
      <c r="E669" s="104" t="s">
        <v>1099</v>
      </c>
      <c r="F669" s="165">
        <v>41.411701000000001</v>
      </c>
      <c r="G669" s="165">
        <v>-81.849800000000002</v>
      </c>
      <c r="H669" s="104">
        <v>791</v>
      </c>
      <c r="I669" s="104" t="s">
        <v>323</v>
      </c>
      <c r="J669" s="104" t="s">
        <v>362</v>
      </c>
      <c r="K669" s="104" t="s">
        <v>1100</v>
      </c>
      <c r="L669" s="104" t="s">
        <v>1101</v>
      </c>
      <c r="M669" s="41"/>
    </row>
    <row r="670" spans="2:13" hidden="1" x14ac:dyDescent="0.25">
      <c r="B670" s="39"/>
      <c r="C670" s="104">
        <v>27133</v>
      </c>
      <c r="D670" s="104" t="s">
        <v>313</v>
      </c>
      <c r="E670" s="104" t="s">
        <v>1102</v>
      </c>
      <c r="F670" s="165">
        <v>-34.038338000000003</v>
      </c>
      <c r="G670" s="165">
        <v>150.68640600000001</v>
      </c>
      <c r="H670" s="104">
        <v>230</v>
      </c>
      <c r="I670" s="104" t="s">
        <v>372</v>
      </c>
      <c r="J670" s="104" t="s">
        <v>373</v>
      </c>
      <c r="K670" s="104" t="s">
        <v>385</v>
      </c>
      <c r="L670" s="104" t="s">
        <v>1103</v>
      </c>
      <c r="M670" s="41"/>
    </row>
    <row r="671" spans="2:13" hidden="1" x14ac:dyDescent="0.25">
      <c r="B671" s="39"/>
      <c r="C671" s="104">
        <v>6024</v>
      </c>
      <c r="D671" s="104" t="s">
        <v>313</v>
      </c>
      <c r="E671" s="104" t="s">
        <v>1104</v>
      </c>
      <c r="F671" s="165">
        <v>-47.243591000000002</v>
      </c>
      <c r="G671" s="165">
        <v>-72.588149999999999</v>
      </c>
      <c r="H671" s="104">
        <v>643</v>
      </c>
      <c r="I671" s="104" t="s">
        <v>358</v>
      </c>
      <c r="J671" s="104" t="s">
        <v>617</v>
      </c>
      <c r="K671" s="104" t="s">
        <v>618</v>
      </c>
      <c r="L671" s="104" t="s">
        <v>1105</v>
      </c>
      <c r="M671" s="41"/>
    </row>
    <row r="672" spans="2:13" hidden="1" x14ac:dyDescent="0.25">
      <c r="B672" s="39"/>
      <c r="C672" s="105">
        <v>27132</v>
      </c>
      <c r="D672" s="105" t="s">
        <v>313</v>
      </c>
      <c r="E672" s="105" t="s">
        <v>1106</v>
      </c>
      <c r="F672" s="165">
        <v>-30.320601</v>
      </c>
      <c r="G672" s="165">
        <v>153.11599699999999</v>
      </c>
      <c r="H672" s="105">
        <v>18</v>
      </c>
      <c r="I672" s="105" t="s">
        <v>372</v>
      </c>
      <c r="J672" s="105" t="s">
        <v>373</v>
      </c>
      <c r="K672" s="105" t="s">
        <v>385</v>
      </c>
      <c r="L672" s="105" t="s">
        <v>1107</v>
      </c>
      <c r="M672" s="41"/>
    </row>
    <row r="673" spans="2:13" hidden="1" x14ac:dyDescent="0.25">
      <c r="B673" s="39"/>
      <c r="C673" s="104">
        <v>5345</v>
      </c>
      <c r="D673" s="104" t="s">
        <v>313</v>
      </c>
      <c r="E673" s="104" t="s">
        <v>1108</v>
      </c>
      <c r="F673" s="165">
        <v>55.207870999999997</v>
      </c>
      <c r="G673" s="165">
        <v>-162.72502900000001</v>
      </c>
      <c r="H673" s="104">
        <v>96</v>
      </c>
      <c r="I673" s="104" t="s">
        <v>323</v>
      </c>
      <c r="J673" s="104" t="s">
        <v>362</v>
      </c>
      <c r="K673" s="104" t="s">
        <v>363</v>
      </c>
      <c r="L673" s="104" t="s">
        <v>1109</v>
      </c>
      <c r="M673" s="41"/>
    </row>
    <row r="674" spans="2:13" hidden="1" x14ac:dyDescent="0.25">
      <c r="B674" s="39"/>
      <c r="C674" s="104">
        <v>1834</v>
      </c>
      <c r="D674" s="104" t="s">
        <v>313</v>
      </c>
      <c r="E674" s="104" t="s">
        <v>1110</v>
      </c>
      <c r="F674" s="165">
        <v>54.404998779296797</v>
      </c>
      <c r="G674" s="165">
        <v>-110.278999328613</v>
      </c>
      <c r="H674" s="104">
        <v>1775</v>
      </c>
      <c r="I674" s="104" t="s">
        <v>323</v>
      </c>
      <c r="J674" s="104" t="s">
        <v>396</v>
      </c>
      <c r="K674" s="104" t="s">
        <v>784</v>
      </c>
      <c r="L674" s="104" t="s">
        <v>1111</v>
      </c>
      <c r="M674" s="41"/>
    </row>
    <row r="675" spans="2:13" hidden="1" x14ac:dyDescent="0.25">
      <c r="B675" s="39"/>
      <c r="C675" s="105" t="s">
        <v>1112</v>
      </c>
      <c r="D675" s="105" t="s">
        <v>336</v>
      </c>
      <c r="E675" s="105" t="s">
        <v>1113</v>
      </c>
      <c r="F675" s="165">
        <v>50.865898000000001</v>
      </c>
      <c r="G675" s="165">
        <v>7.1427399999999999</v>
      </c>
      <c r="H675" s="105">
        <v>302</v>
      </c>
      <c r="I675" s="105" t="s">
        <v>315</v>
      </c>
      <c r="J675" s="105" t="s">
        <v>735</v>
      </c>
      <c r="K675" s="105" t="s">
        <v>1114</v>
      </c>
      <c r="L675" s="105" t="s">
        <v>1115</v>
      </c>
      <c r="M675" s="41"/>
    </row>
    <row r="676" spans="2:13" hidden="1" x14ac:dyDescent="0.25">
      <c r="B676" s="39"/>
      <c r="C676" s="105" t="s">
        <v>1116</v>
      </c>
      <c r="D676" s="105" t="s">
        <v>336</v>
      </c>
      <c r="E676" s="105" t="s">
        <v>1117</v>
      </c>
      <c r="F676" s="165">
        <v>7.1807599067687899</v>
      </c>
      <c r="G676" s="165">
        <v>79.884101867675696</v>
      </c>
      <c r="H676" s="105">
        <v>30</v>
      </c>
      <c r="I676" s="105" t="s">
        <v>338</v>
      </c>
      <c r="J676" s="105" t="s">
        <v>1118</v>
      </c>
      <c r="K676" s="105" t="s">
        <v>1119</v>
      </c>
      <c r="L676" s="105" t="s">
        <v>1120</v>
      </c>
      <c r="M676" s="41"/>
    </row>
    <row r="677" spans="2:13" hidden="1" x14ac:dyDescent="0.25">
      <c r="B677" s="39"/>
      <c r="C677" s="105" t="s">
        <v>1121</v>
      </c>
      <c r="D677" s="105" t="s">
        <v>336</v>
      </c>
      <c r="E677" s="105" t="s">
        <v>1122</v>
      </c>
      <c r="F677" s="165">
        <v>39.998001000000002</v>
      </c>
      <c r="G677" s="165">
        <v>-82.891898999999995</v>
      </c>
      <c r="H677" s="105">
        <v>815</v>
      </c>
      <c r="I677" s="105" t="s">
        <v>323</v>
      </c>
      <c r="J677" s="105" t="s">
        <v>362</v>
      </c>
      <c r="K677" s="105" t="s">
        <v>1100</v>
      </c>
      <c r="L677" s="105" t="s">
        <v>1123</v>
      </c>
      <c r="M677" s="41"/>
    </row>
    <row r="678" spans="2:13" hidden="1" x14ac:dyDescent="0.25">
      <c r="B678" s="39"/>
      <c r="C678" s="105">
        <v>5822</v>
      </c>
      <c r="D678" s="105" t="s">
        <v>313</v>
      </c>
      <c r="E678" s="105" t="s">
        <v>1124</v>
      </c>
      <c r="F678" s="165">
        <v>-45.785299999999999</v>
      </c>
      <c r="G678" s="165">
        <v>-67.465500000000006</v>
      </c>
      <c r="H678" s="105">
        <v>189</v>
      </c>
      <c r="I678" s="105" t="s">
        <v>358</v>
      </c>
      <c r="J678" s="105" t="s">
        <v>580</v>
      </c>
      <c r="K678" s="105" t="s">
        <v>1125</v>
      </c>
      <c r="L678" s="105" t="s">
        <v>1126</v>
      </c>
      <c r="M678" s="41"/>
    </row>
    <row r="679" spans="2:13" hidden="1" x14ac:dyDescent="0.25">
      <c r="B679" s="39"/>
      <c r="C679" s="105">
        <v>6025</v>
      </c>
      <c r="D679" s="105" t="s">
        <v>313</v>
      </c>
      <c r="E679" s="105" t="s">
        <v>1127</v>
      </c>
      <c r="F679" s="165">
        <v>-36.772700999999998</v>
      </c>
      <c r="G679" s="165">
        <v>-73.063102999999998</v>
      </c>
      <c r="H679" s="105">
        <v>26</v>
      </c>
      <c r="I679" s="105" t="s">
        <v>358</v>
      </c>
      <c r="J679" s="105" t="s">
        <v>617</v>
      </c>
      <c r="K679" s="105" t="s">
        <v>1037</v>
      </c>
      <c r="L679" s="105" t="s">
        <v>1128</v>
      </c>
      <c r="M679" s="41"/>
    </row>
    <row r="680" spans="2:13" hidden="1" x14ac:dyDescent="0.25">
      <c r="B680" s="39"/>
      <c r="C680" s="105">
        <v>5764</v>
      </c>
      <c r="D680" s="105" t="s">
        <v>313</v>
      </c>
      <c r="E680" s="105" t="s">
        <v>1129</v>
      </c>
      <c r="F680" s="165">
        <v>-31.296900000000001</v>
      </c>
      <c r="G680" s="165">
        <v>-57.996600000000001</v>
      </c>
      <c r="H680" s="105">
        <v>112</v>
      </c>
      <c r="I680" s="105" t="s">
        <v>358</v>
      </c>
      <c r="J680" s="105" t="s">
        <v>580</v>
      </c>
      <c r="K680" s="105" t="s">
        <v>1130</v>
      </c>
      <c r="L680" s="105" t="s">
        <v>242</v>
      </c>
      <c r="M680" s="41"/>
    </row>
    <row r="681" spans="2:13" hidden="1" x14ac:dyDescent="0.25">
      <c r="B681" s="39"/>
      <c r="C681" s="105">
        <v>336953</v>
      </c>
      <c r="D681" s="105" t="s">
        <v>313</v>
      </c>
      <c r="E681" s="105" t="s">
        <v>1131</v>
      </c>
      <c r="F681" s="165">
        <v>-75.103278000000003</v>
      </c>
      <c r="G681" s="165">
        <v>123.35825</v>
      </c>
      <c r="H681" s="105">
        <v>10725</v>
      </c>
      <c r="I681" s="105" t="s">
        <v>444</v>
      </c>
      <c r="J681" s="105" t="s">
        <v>445</v>
      </c>
      <c r="K681" s="105" t="s">
        <v>446</v>
      </c>
      <c r="L681" s="105" t="s">
        <v>1132</v>
      </c>
      <c r="M681" s="41"/>
    </row>
    <row r="682" spans="2:13" hidden="1" x14ac:dyDescent="0.25">
      <c r="B682" s="39"/>
      <c r="C682" s="105">
        <v>2497</v>
      </c>
      <c r="D682" s="105" t="s">
        <v>313</v>
      </c>
      <c r="E682" s="105" t="s">
        <v>1133</v>
      </c>
      <c r="F682" s="165">
        <v>53.092998504599997</v>
      </c>
      <c r="G682" s="165">
        <v>-0.16601400077299999</v>
      </c>
      <c r="H682" s="105">
        <v>25</v>
      </c>
      <c r="I682" s="105" t="s">
        <v>315</v>
      </c>
      <c r="J682" s="105" t="s">
        <v>332</v>
      </c>
      <c r="K682" s="105" t="s">
        <v>671</v>
      </c>
      <c r="L682" s="105" t="s">
        <v>1134</v>
      </c>
      <c r="M682" s="41"/>
    </row>
    <row r="683" spans="2:13" hidden="1" x14ac:dyDescent="0.25">
      <c r="B683" s="39"/>
      <c r="C683" s="104">
        <v>26962</v>
      </c>
      <c r="D683" s="104" t="s">
        <v>313</v>
      </c>
      <c r="E683" s="104" t="s">
        <v>1135</v>
      </c>
      <c r="F683" s="165">
        <v>-36.300445000000003</v>
      </c>
      <c r="G683" s="165">
        <v>148.972408</v>
      </c>
      <c r="H683" s="104">
        <v>3088</v>
      </c>
      <c r="I683" s="104" t="s">
        <v>372</v>
      </c>
      <c r="J683" s="104" t="s">
        <v>373</v>
      </c>
      <c r="K683" s="104" t="s">
        <v>385</v>
      </c>
      <c r="L683" s="104" t="s">
        <v>1136</v>
      </c>
      <c r="M683" s="41"/>
    </row>
    <row r="684" spans="2:13" hidden="1" x14ac:dyDescent="0.25">
      <c r="B684" s="39"/>
      <c r="C684" s="105" t="s">
        <v>1137</v>
      </c>
      <c r="D684" s="105" t="s">
        <v>336</v>
      </c>
      <c r="E684" s="105" t="s">
        <v>1138</v>
      </c>
      <c r="F684" s="165">
        <v>55.617900848388999</v>
      </c>
      <c r="G684" s="165">
        <v>12.656000137329</v>
      </c>
      <c r="H684" s="105">
        <v>17</v>
      </c>
      <c r="I684" s="105" t="s">
        <v>315</v>
      </c>
      <c r="J684" s="105" t="s">
        <v>316</v>
      </c>
      <c r="K684" s="105" t="s">
        <v>1139</v>
      </c>
      <c r="L684" s="105" t="s">
        <v>1140</v>
      </c>
      <c r="M684" s="41"/>
    </row>
    <row r="685" spans="2:13" hidden="1" x14ac:dyDescent="0.25">
      <c r="B685" s="39"/>
      <c r="C685" s="105">
        <v>2551</v>
      </c>
      <c r="D685" s="105" t="s">
        <v>313</v>
      </c>
      <c r="E685" s="105" t="s">
        <v>1141</v>
      </c>
      <c r="F685" s="165">
        <v>55.585602000000002</v>
      </c>
      <c r="G685" s="165">
        <v>12.131399999999999</v>
      </c>
      <c r="H685" s="105">
        <v>146</v>
      </c>
      <c r="I685" s="105" t="s">
        <v>315</v>
      </c>
      <c r="J685" s="105" t="s">
        <v>316</v>
      </c>
      <c r="K685" s="105" t="s">
        <v>1142</v>
      </c>
      <c r="L685" s="105" t="s">
        <v>1140</v>
      </c>
      <c r="M685" s="41"/>
    </row>
    <row r="686" spans="2:13" hidden="1" x14ac:dyDescent="0.25">
      <c r="B686" s="39"/>
      <c r="C686" s="104">
        <v>1998</v>
      </c>
      <c r="D686" s="104" t="s">
        <v>313</v>
      </c>
      <c r="E686" s="104" t="s">
        <v>1143</v>
      </c>
      <c r="F686" s="165">
        <v>64.193298339799995</v>
      </c>
      <c r="G686" s="165">
        <v>-83.359397888199993</v>
      </c>
      <c r="H686" s="104">
        <v>210</v>
      </c>
      <c r="I686" s="104" t="s">
        <v>323</v>
      </c>
      <c r="J686" s="104" t="s">
        <v>396</v>
      </c>
      <c r="K686" s="104" t="s">
        <v>397</v>
      </c>
      <c r="L686" s="104" t="s">
        <v>1144</v>
      </c>
      <c r="M686" s="41"/>
    </row>
    <row r="687" spans="2:13" hidden="1" x14ac:dyDescent="0.25">
      <c r="B687" s="39"/>
      <c r="C687" s="104">
        <v>5773</v>
      </c>
      <c r="D687" s="104" t="s">
        <v>313</v>
      </c>
      <c r="E687" s="104" t="s">
        <v>1145</v>
      </c>
      <c r="F687" s="165">
        <v>-31.323601</v>
      </c>
      <c r="G687" s="165">
        <v>-64.207999999999998</v>
      </c>
      <c r="H687" s="104">
        <v>1604</v>
      </c>
      <c r="I687" s="104" t="s">
        <v>358</v>
      </c>
      <c r="J687" s="104" t="s">
        <v>580</v>
      </c>
      <c r="K687" s="104" t="s">
        <v>1146</v>
      </c>
      <c r="L687" s="104" t="s">
        <v>1147</v>
      </c>
      <c r="M687" s="41"/>
    </row>
    <row r="688" spans="2:13" hidden="1" x14ac:dyDescent="0.25">
      <c r="B688" s="39"/>
      <c r="C688" s="104">
        <v>5348</v>
      </c>
      <c r="D688" s="104" t="s">
        <v>313</v>
      </c>
      <c r="E688" s="104" t="s">
        <v>1148</v>
      </c>
      <c r="F688" s="165">
        <v>60.491798000000003</v>
      </c>
      <c r="G688" s="165">
        <v>-145.47799699999999</v>
      </c>
      <c r="H688" s="104">
        <v>54</v>
      </c>
      <c r="I688" s="104" t="s">
        <v>323</v>
      </c>
      <c r="J688" s="104" t="s">
        <v>362</v>
      </c>
      <c r="K688" s="104" t="s">
        <v>363</v>
      </c>
      <c r="L688" s="104" t="s">
        <v>1149</v>
      </c>
      <c r="M688" s="41"/>
    </row>
    <row r="689" spans="2:13" hidden="1" x14ac:dyDescent="0.25">
      <c r="B689" s="39"/>
      <c r="C689" s="104">
        <v>2530</v>
      </c>
      <c r="D689" s="104" t="s">
        <v>313</v>
      </c>
      <c r="E689" s="104" t="s">
        <v>1150</v>
      </c>
      <c r="F689" s="165">
        <v>51.841301000000001</v>
      </c>
      <c r="G689" s="165">
        <v>-8.4911100000000008</v>
      </c>
      <c r="H689" s="104">
        <v>502</v>
      </c>
      <c r="I689" s="104" t="s">
        <v>315</v>
      </c>
      <c r="J689" s="104" t="s">
        <v>599</v>
      </c>
      <c r="K689" s="104" t="s">
        <v>1151</v>
      </c>
      <c r="L689" s="104" t="s">
        <v>1152</v>
      </c>
      <c r="M689" s="41"/>
    </row>
    <row r="690" spans="2:13" hidden="1" x14ac:dyDescent="0.25">
      <c r="B690" s="39"/>
      <c r="C690" s="104">
        <v>2495</v>
      </c>
      <c r="D690" s="104" t="s">
        <v>313</v>
      </c>
      <c r="E690" s="104" t="s">
        <v>1153</v>
      </c>
      <c r="F690" s="165">
        <v>52.639999000000003</v>
      </c>
      <c r="G690" s="165">
        <v>-2.30558</v>
      </c>
      <c r="H690" s="104">
        <v>272</v>
      </c>
      <c r="I690" s="104" t="s">
        <v>315</v>
      </c>
      <c r="J690" s="104" t="s">
        <v>332</v>
      </c>
      <c r="K690" s="104" t="s">
        <v>671</v>
      </c>
      <c r="L690" s="104" t="s">
        <v>1154</v>
      </c>
      <c r="M690" s="41"/>
    </row>
    <row r="691" spans="2:13" hidden="1" x14ac:dyDescent="0.25">
      <c r="B691" s="39"/>
      <c r="C691" s="104">
        <v>2390</v>
      </c>
      <c r="D691" s="104" t="s">
        <v>313</v>
      </c>
      <c r="E691" s="104" t="s">
        <v>1155</v>
      </c>
      <c r="F691" s="165">
        <v>52.369701385500001</v>
      </c>
      <c r="G691" s="165">
        <v>-1.4797199964499901</v>
      </c>
      <c r="H691" s="104">
        <v>267</v>
      </c>
      <c r="I691" s="104" t="s">
        <v>315</v>
      </c>
      <c r="J691" s="104" t="s">
        <v>332</v>
      </c>
      <c r="K691" s="104" t="s">
        <v>671</v>
      </c>
      <c r="L691" s="104" t="s">
        <v>1156</v>
      </c>
      <c r="M691" s="41"/>
    </row>
    <row r="692" spans="2:13" hidden="1" x14ac:dyDescent="0.25">
      <c r="B692" s="39"/>
      <c r="C692" s="104">
        <v>6011</v>
      </c>
      <c r="D692" s="104" t="s">
        <v>313</v>
      </c>
      <c r="E692" s="104" t="s">
        <v>1157</v>
      </c>
      <c r="F692" s="165">
        <v>-45.594200000000001</v>
      </c>
      <c r="G692" s="165">
        <v>-72.106102000000007</v>
      </c>
      <c r="H692" s="104">
        <v>1020</v>
      </c>
      <c r="I692" s="104" t="s">
        <v>358</v>
      </c>
      <c r="J692" s="104" t="s">
        <v>617</v>
      </c>
      <c r="K692" s="104" t="s">
        <v>618</v>
      </c>
      <c r="L692" s="104" t="s">
        <v>1158</v>
      </c>
      <c r="M692" s="41"/>
    </row>
    <row r="693" spans="2:13" hidden="1" x14ac:dyDescent="0.25">
      <c r="B693" s="39"/>
      <c r="C693" s="104">
        <v>2480</v>
      </c>
      <c r="D693" s="104" t="s">
        <v>313</v>
      </c>
      <c r="E693" s="104" t="s">
        <v>1159</v>
      </c>
      <c r="F693" s="165">
        <v>52.072201</v>
      </c>
      <c r="G693" s="165">
        <v>-0.61666699999999997</v>
      </c>
      <c r="H693" s="104">
        <v>360</v>
      </c>
      <c r="I693" s="104" t="s">
        <v>315</v>
      </c>
      <c r="J693" s="104" t="s">
        <v>332</v>
      </c>
      <c r="K693" s="104" t="s">
        <v>671</v>
      </c>
      <c r="L693" s="104" t="s">
        <v>1160</v>
      </c>
      <c r="M693" s="41"/>
    </row>
    <row r="694" spans="2:13" hidden="1" x14ac:dyDescent="0.25">
      <c r="B694" s="39"/>
      <c r="C694" s="104">
        <v>2509</v>
      </c>
      <c r="D694" s="104" t="s">
        <v>313</v>
      </c>
      <c r="E694" s="104" t="s">
        <v>1161</v>
      </c>
      <c r="F694" s="165">
        <v>53.030300140400001</v>
      </c>
      <c r="G694" s="165">
        <v>-0.48324200510999998</v>
      </c>
      <c r="H694" s="104">
        <v>218</v>
      </c>
      <c r="I694" s="104" t="s">
        <v>315</v>
      </c>
      <c r="J694" s="104" t="s">
        <v>332</v>
      </c>
      <c r="K694" s="104" t="s">
        <v>671</v>
      </c>
      <c r="L694" s="104" t="s">
        <v>1162</v>
      </c>
      <c r="M694" s="41"/>
    </row>
    <row r="695" spans="2:13" hidden="1" x14ac:dyDescent="0.25">
      <c r="B695" s="39"/>
      <c r="C695" s="104" t="s">
        <v>1163</v>
      </c>
      <c r="D695" s="104" t="s">
        <v>336</v>
      </c>
      <c r="E695" s="104" t="s">
        <v>1164</v>
      </c>
      <c r="F695" s="165">
        <v>-13.5356998444</v>
      </c>
      <c r="G695" s="165">
        <v>-71.938796997099999</v>
      </c>
      <c r="H695" s="104">
        <v>10860</v>
      </c>
      <c r="I695" s="104" t="s">
        <v>358</v>
      </c>
      <c r="J695" s="104" t="s">
        <v>1165</v>
      </c>
      <c r="K695" s="104" t="s">
        <v>1166</v>
      </c>
      <c r="L695" s="104" t="s">
        <v>1167</v>
      </c>
      <c r="M695" s="41"/>
    </row>
    <row r="696" spans="2:13" hidden="1" x14ac:dyDescent="0.25">
      <c r="B696" s="39"/>
      <c r="C696" s="104">
        <v>5855</v>
      </c>
      <c r="D696" s="104" t="s">
        <v>313</v>
      </c>
      <c r="E696" s="104" t="s">
        <v>1168</v>
      </c>
      <c r="F696" s="165">
        <v>-38.939700999999999</v>
      </c>
      <c r="G696" s="165">
        <v>-69.264602999999994</v>
      </c>
      <c r="H696" s="104">
        <v>2132</v>
      </c>
      <c r="I696" s="104" t="s">
        <v>358</v>
      </c>
      <c r="J696" s="104" t="s">
        <v>580</v>
      </c>
      <c r="K696" s="104" t="s">
        <v>982</v>
      </c>
      <c r="L696" s="104" t="s">
        <v>1169</v>
      </c>
      <c r="M696" s="41"/>
    </row>
    <row r="697" spans="2:13" hidden="1" x14ac:dyDescent="0.25">
      <c r="B697" s="39"/>
      <c r="C697" s="104">
        <v>2734</v>
      </c>
      <c r="D697" s="104" t="s">
        <v>313</v>
      </c>
      <c r="E697" s="104" t="s">
        <v>1170</v>
      </c>
      <c r="F697" s="165">
        <v>53.767688999999997</v>
      </c>
      <c r="G697" s="165">
        <v>8.6592009999999995</v>
      </c>
      <c r="H697" s="104">
        <v>74</v>
      </c>
      <c r="I697" s="104" t="s">
        <v>315</v>
      </c>
      <c r="J697" s="104" t="s">
        <v>735</v>
      </c>
      <c r="K697" s="104" t="s">
        <v>823</v>
      </c>
      <c r="L697" s="104" t="s">
        <v>1171</v>
      </c>
      <c r="M697" s="41"/>
    </row>
    <row r="698" spans="2:13" hidden="1" x14ac:dyDescent="0.25">
      <c r="B698" s="39"/>
      <c r="C698" s="104" t="s">
        <v>1172</v>
      </c>
      <c r="D698" s="104" t="s">
        <v>336</v>
      </c>
      <c r="E698" s="104" t="s">
        <v>1173</v>
      </c>
      <c r="F698" s="165">
        <v>14.67</v>
      </c>
      <c r="G698" s="165">
        <v>-17.073333000000002</v>
      </c>
      <c r="H698" s="104">
        <v>290</v>
      </c>
      <c r="I698" s="104" t="s">
        <v>344</v>
      </c>
      <c r="J698" s="104" t="s">
        <v>1174</v>
      </c>
      <c r="K698" s="104" t="s">
        <v>1175</v>
      </c>
      <c r="L698" s="104" t="s">
        <v>1176</v>
      </c>
      <c r="M698" s="41"/>
    </row>
    <row r="699" spans="2:13" hidden="1" x14ac:dyDescent="0.25">
      <c r="B699" s="39"/>
      <c r="C699" s="104" t="s">
        <v>1177</v>
      </c>
      <c r="D699" s="104" t="s">
        <v>336</v>
      </c>
      <c r="E699" s="104" t="s">
        <v>1178</v>
      </c>
      <c r="F699" s="165">
        <v>36.713100433299999</v>
      </c>
      <c r="G699" s="165">
        <v>28.792499542200002</v>
      </c>
      <c r="H699" s="104">
        <v>20</v>
      </c>
      <c r="I699" s="104" t="s">
        <v>338</v>
      </c>
      <c r="J699" s="104" t="s">
        <v>470</v>
      </c>
      <c r="K699" s="104" t="s">
        <v>769</v>
      </c>
      <c r="L699" s="104" t="s">
        <v>1179</v>
      </c>
      <c r="M699" s="41"/>
    </row>
    <row r="700" spans="2:13" hidden="1" x14ac:dyDescent="0.25">
      <c r="B700" s="39"/>
      <c r="C700" s="105" t="s">
        <v>1180</v>
      </c>
      <c r="D700" s="105" t="s">
        <v>336</v>
      </c>
      <c r="E700" s="105" t="s">
        <v>1181</v>
      </c>
      <c r="F700" s="165">
        <v>32.896801000000004</v>
      </c>
      <c r="G700" s="165">
        <v>-97.038002000000006</v>
      </c>
      <c r="H700" s="105">
        <v>607</v>
      </c>
      <c r="I700" s="105" t="s">
        <v>323</v>
      </c>
      <c r="J700" s="105" t="s">
        <v>362</v>
      </c>
      <c r="K700" s="105" t="s">
        <v>561</v>
      </c>
      <c r="L700" s="105" t="s">
        <v>1182</v>
      </c>
      <c r="M700" s="41"/>
    </row>
    <row r="701" spans="2:13" hidden="1" x14ac:dyDescent="0.25">
      <c r="B701" s="39"/>
      <c r="C701" s="105" t="s">
        <v>1183</v>
      </c>
      <c r="D701" s="105" t="s">
        <v>336</v>
      </c>
      <c r="E701" s="105" t="s">
        <v>1184</v>
      </c>
      <c r="F701" s="165">
        <v>33.4114990234375</v>
      </c>
      <c r="G701" s="165">
        <v>36.515598297119098</v>
      </c>
      <c r="H701" s="105">
        <v>2020</v>
      </c>
      <c r="I701" s="105" t="s">
        <v>338</v>
      </c>
      <c r="J701" s="105" t="s">
        <v>1185</v>
      </c>
      <c r="K701" s="105" t="s">
        <v>1186</v>
      </c>
      <c r="L701" s="105" t="s">
        <v>1187</v>
      </c>
      <c r="M701" s="41"/>
    </row>
    <row r="702" spans="2:13" hidden="1" x14ac:dyDescent="0.25">
      <c r="B702" s="39"/>
      <c r="C702" s="104" t="s">
        <v>1188</v>
      </c>
      <c r="D702" s="104" t="s">
        <v>336</v>
      </c>
      <c r="E702" s="104" t="s">
        <v>1189</v>
      </c>
      <c r="F702" s="165">
        <v>-6.8781100000000004</v>
      </c>
      <c r="G702" s="165">
        <v>39.202598999999999</v>
      </c>
      <c r="H702" s="104">
        <v>182</v>
      </c>
      <c r="I702" s="104" t="s">
        <v>344</v>
      </c>
      <c r="J702" s="104" t="s">
        <v>1190</v>
      </c>
      <c r="K702" s="104" t="s">
        <v>1191</v>
      </c>
      <c r="L702" s="104" t="s">
        <v>1192</v>
      </c>
      <c r="M702" s="41"/>
    </row>
    <row r="703" spans="2:13" hidden="1" x14ac:dyDescent="0.25">
      <c r="B703" s="39"/>
      <c r="C703" s="104">
        <v>2449</v>
      </c>
      <c r="D703" s="104" t="s">
        <v>313</v>
      </c>
      <c r="E703" s="104" t="s">
        <v>1193</v>
      </c>
      <c r="F703" s="165">
        <v>54.509200999999997</v>
      </c>
      <c r="G703" s="165">
        <v>-1.4294100000000001</v>
      </c>
      <c r="H703" s="104">
        <v>120</v>
      </c>
      <c r="I703" s="104" t="s">
        <v>315</v>
      </c>
      <c r="J703" s="104" t="s">
        <v>332</v>
      </c>
      <c r="K703" s="104" t="s">
        <v>671</v>
      </c>
      <c r="L703" s="104" t="s">
        <v>1194</v>
      </c>
      <c r="M703" s="41"/>
    </row>
    <row r="704" spans="2:13" hidden="1" x14ac:dyDescent="0.25">
      <c r="B704" s="39"/>
      <c r="C704" s="104" t="s">
        <v>1195</v>
      </c>
      <c r="D704" s="104" t="s">
        <v>336</v>
      </c>
      <c r="E704" s="104" t="s">
        <v>1196</v>
      </c>
      <c r="F704" s="165">
        <v>-12.41497</v>
      </c>
      <c r="G704" s="165">
        <v>130.88184999999999</v>
      </c>
      <c r="H704" s="104">
        <v>103</v>
      </c>
      <c r="I704" s="104" t="s">
        <v>372</v>
      </c>
      <c r="J704" s="104" t="s">
        <v>373</v>
      </c>
      <c r="K704" s="104" t="s">
        <v>1197</v>
      </c>
      <c r="L704" s="104" t="s">
        <v>1198</v>
      </c>
      <c r="M704" s="41"/>
    </row>
    <row r="705" spans="2:13" hidden="1" x14ac:dyDescent="0.25">
      <c r="B705" s="39"/>
      <c r="C705" s="104">
        <v>44006</v>
      </c>
      <c r="D705" s="104" t="s">
        <v>313</v>
      </c>
      <c r="E705" s="104" t="s">
        <v>1199</v>
      </c>
      <c r="F705" s="165">
        <v>55.944721000000001</v>
      </c>
      <c r="G705" s="165">
        <v>26.665001</v>
      </c>
      <c r="H705" s="104">
        <v>398</v>
      </c>
      <c r="I705" s="104" t="s">
        <v>315</v>
      </c>
      <c r="J705" s="104" t="s">
        <v>1200</v>
      </c>
      <c r="K705" s="104" t="s">
        <v>1201</v>
      </c>
      <c r="L705" s="104" t="s">
        <v>1202</v>
      </c>
      <c r="M705" s="41"/>
    </row>
    <row r="706" spans="2:13" hidden="1" x14ac:dyDescent="0.25">
      <c r="B706" s="39"/>
      <c r="C706" s="105" t="s">
        <v>1203</v>
      </c>
      <c r="D706" s="105" t="s">
        <v>336</v>
      </c>
      <c r="E706" s="105" t="s">
        <v>1204</v>
      </c>
      <c r="F706" s="165">
        <v>7.1255199999999999</v>
      </c>
      <c r="G706" s="165">
        <v>125.646004</v>
      </c>
      <c r="H706" s="105">
        <v>96</v>
      </c>
      <c r="I706" s="105" t="s">
        <v>338</v>
      </c>
      <c r="J706" s="105" t="s">
        <v>1205</v>
      </c>
      <c r="K706" s="105" t="s">
        <v>1206</v>
      </c>
      <c r="L706" s="105" t="s">
        <v>1207</v>
      </c>
      <c r="M706" s="41"/>
    </row>
    <row r="707" spans="2:13" hidden="1" x14ac:dyDescent="0.25">
      <c r="B707" s="39"/>
      <c r="C707" s="104">
        <v>1703</v>
      </c>
      <c r="D707" s="104" t="s">
        <v>313</v>
      </c>
      <c r="E707" s="104" t="s">
        <v>1208</v>
      </c>
      <c r="F707" s="165">
        <v>64.043098449707003</v>
      </c>
      <c r="G707" s="165">
        <v>-139.128005981445</v>
      </c>
      <c r="H707" s="104">
        <v>1215</v>
      </c>
      <c r="I707" s="104" t="s">
        <v>323</v>
      </c>
      <c r="J707" s="104" t="s">
        <v>396</v>
      </c>
      <c r="K707" s="104" t="s">
        <v>682</v>
      </c>
      <c r="L707" s="104" t="s">
        <v>1209</v>
      </c>
      <c r="M707" s="41"/>
    </row>
    <row r="708" spans="2:13" hidden="1" x14ac:dyDescent="0.25">
      <c r="B708" s="39"/>
      <c r="C708" s="104">
        <v>1713</v>
      </c>
      <c r="D708" s="104" t="s">
        <v>313</v>
      </c>
      <c r="E708" s="104" t="s">
        <v>1210</v>
      </c>
      <c r="F708" s="165">
        <v>55.741244999999999</v>
      </c>
      <c r="G708" s="165">
        <v>-120.183263</v>
      </c>
      <c r="H708" s="104">
        <v>2148</v>
      </c>
      <c r="I708" s="104" t="s">
        <v>323</v>
      </c>
      <c r="J708" s="104" t="s">
        <v>396</v>
      </c>
      <c r="K708" s="104" t="s">
        <v>452</v>
      </c>
      <c r="L708" s="104" t="s">
        <v>1211</v>
      </c>
      <c r="M708" s="41"/>
    </row>
    <row r="709" spans="2:13" hidden="1" x14ac:dyDescent="0.25">
      <c r="B709" s="39"/>
      <c r="C709" s="104">
        <v>5405</v>
      </c>
      <c r="D709" s="104" t="s">
        <v>313</v>
      </c>
      <c r="E709" s="104" t="s">
        <v>1212</v>
      </c>
      <c r="F709" s="165">
        <v>70.194702149999998</v>
      </c>
      <c r="G709" s="165">
        <v>-148.4649963</v>
      </c>
      <c r="H709" s="104">
        <v>65</v>
      </c>
      <c r="I709" s="104" t="s">
        <v>323</v>
      </c>
      <c r="J709" s="104" t="s">
        <v>362</v>
      </c>
      <c r="K709" s="104" t="s">
        <v>363</v>
      </c>
      <c r="L709" s="104" t="s">
        <v>1213</v>
      </c>
      <c r="M709" s="41"/>
    </row>
    <row r="710" spans="2:13" hidden="1" x14ac:dyDescent="0.25">
      <c r="B710" s="39"/>
      <c r="C710" s="104">
        <v>5350</v>
      </c>
      <c r="D710" s="104" t="s">
        <v>313</v>
      </c>
      <c r="E710" s="104" t="s">
        <v>1214</v>
      </c>
      <c r="F710" s="165">
        <v>66.068900999999997</v>
      </c>
      <c r="G710" s="165">
        <v>-162.76691400000001</v>
      </c>
      <c r="H710" s="104">
        <v>21</v>
      </c>
      <c r="I710" s="104" t="s">
        <v>323</v>
      </c>
      <c r="J710" s="104" t="s">
        <v>362</v>
      </c>
      <c r="K710" s="104" t="s">
        <v>363</v>
      </c>
      <c r="L710" s="104" t="s">
        <v>1215</v>
      </c>
      <c r="M710" s="41"/>
    </row>
    <row r="711" spans="2:13" hidden="1" x14ac:dyDescent="0.25">
      <c r="B711" s="39"/>
      <c r="C711" s="104">
        <v>5339</v>
      </c>
      <c r="D711" s="104" t="s">
        <v>313</v>
      </c>
      <c r="E711" s="104" t="s">
        <v>1216</v>
      </c>
      <c r="F711" s="165">
        <v>63.994499206500002</v>
      </c>
      <c r="G711" s="165">
        <v>-145.722000122</v>
      </c>
      <c r="H711" s="104">
        <v>1291</v>
      </c>
      <c r="I711" s="104" t="s">
        <v>323</v>
      </c>
      <c r="J711" s="104" t="s">
        <v>362</v>
      </c>
      <c r="K711" s="104" t="s">
        <v>363</v>
      </c>
      <c r="L711" s="104" t="s">
        <v>1217</v>
      </c>
      <c r="M711" s="41"/>
    </row>
    <row r="712" spans="2:13" hidden="1" x14ac:dyDescent="0.25">
      <c r="B712" s="39"/>
      <c r="C712" s="104">
        <v>2521</v>
      </c>
      <c r="D712" s="104" t="s">
        <v>313</v>
      </c>
      <c r="E712" s="104" t="s">
        <v>1218</v>
      </c>
      <c r="F712" s="165">
        <v>52.923400999999998</v>
      </c>
      <c r="G712" s="165">
        <v>4.7806199999999999</v>
      </c>
      <c r="H712" s="104">
        <v>3</v>
      </c>
      <c r="I712" s="104" t="s">
        <v>315</v>
      </c>
      <c r="J712" s="104" t="s">
        <v>440</v>
      </c>
      <c r="K712" s="104" t="s">
        <v>441</v>
      </c>
      <c r="L712" s="104" t="s">
        <v>1219</v>
      </c>
      <c r="M712" s="41"/>
    </row>
    <row r="713" spans="2:13" hidden="1" x14ac:dyDescent="0.25">
      <c r="B713" s="39"/>
      <c r="C713" s="104">
        <v>26972</v>
      </c>
      <c r="D713" s="104" t="s">
        <v>313</v>
      </c>
      <c r="E713" s="104" t="s">
        <v>1220</v>
      </c>
      <c r="F713" s="165">
        <v>-35.559398651099997</v>
      </c>
      <c r="G713" s="165">
        <v>144.94599914599999</v>
      </c>
      <c r="H713" s="104">
        <v>316</v>
      </c>
      <c r="I713" s="104" t="s">
        <v>372</v>
      </c>
      <c r="J713" s="104" t="s">
        <v>373</v>
      </c>
      <c r="K713" s="104" t="s">
        <v>385</v>
      </c>
      <c r="L713" s="104" t="s">
        <v>1221</v>
      </c>
      <c r="M713" s="41"/>
    </row>
    <row r="714" spans="2:13" hidden="1" x14ac:dyDescent="0.25">
      <c r="B714" s="39"/>
      <c r="C714" s="105" t="s">
        <v>1222</v>
      </c>
      <c r="D714" s="105" t="s">
        <v>336</v>
      </c>
      <c r="E714" s="105" t="s">
        <v>1223</v>
      </c>
      <c r="F714" s="165">
        <v>-8.74817</v>
      </c>
      <c r="G714" s="165">
        <v>115.167</v>
      </c>
      <c r="H714" s="105">
        <v>14</v>
      </c>
      <c r="I714" s="105" t="s">
        <v>338</v>
      </c>
      <c r="J714" s="105" t="s">
        <v>611</v>
      </c>
      <c r="K714" s="105" t="s">
        <v>1224</v>
      </c>
      <c r="L714" s="105" t="s">
        <v>1225</v>
      </c>
      <c r="M714" s="41"/>
    </row>
    <row r="715" spans="2:13" hidden="1" x14ac:dyDescent="0.25">
      <c r="B715" s="39"/>
      <c r="C715" s="104" t="s">
        <v>1226</v>
      </c>
      <c r="D715" s="104" t="s">
        <v>336</v>
      </c>
      <c r="E715" s="104" t="s">
        <v>1227</v>
      </c>
      <c r="F715" s="165">
        <v>39.861698150635</v>
      </c>
      <c r="G715" s="165">
        <v>-104.672996521</v>
      </c>
      <c r="H715" s="104">
        <v>5431</v>
      </c>
      <c r="I715" s="104" t="s">
        <v>323</v>
      </c>
      <c r="J715" s="104" t="s">
        <v>362</v>
      </c>
      <c r="K715" s="104" t="s">
        <v>1228</v>
      </c>
      <c r="L715" s="104" t="s">
        <v>1229</v>
      </c>
      <c r="M715" s="41"/>
    </row>
    <row r="716" spans="2:13" hidden="1" x14ac:dyDescent="0.25">
      <c r="B716" s="39"/>
      <c r="C716" s="105">
        <v>2388</v>
      </c>
      <c r="D716" s="105" t="s">
        <v>313</v>
      </c>
      <c r="E716" s="105" t="s">
        <v>1230</v>
      </c>
      <c r="F716" s="165">
        <v>55.042800903320298</v>
      </c>
      <c r="G716" s="165">
        <v>-7.1611099243164</v>
      </c>
      <c r="H716" s="105">
        <v>22</v>
      </c>
      <c r="I716" s="105" t="s">
        <v>315</v>
      </c>
      <c r="J716" s="105" t="s">
        <v>332</v>
      </c>
      <c r="K716" s="105" t="s">
        <v>706</v>
      </c>
      <c r="L716" s="105" t="s">
        <v>1231</v>
      </c>
      <c r="M716" s="41"/>
    </row>
    <row r="717" spans="2:13" hidden="1" x14ac:dyDescent="0.25">
      <c r="B717" s="39"/>
      <c r="C717" s="104" t="s">
        <v>1232</v>
      </c>
      <c r="D717" s="104" t="s">
        <v>336</v>
      </c>
      <c r="E717" s="104" t="s">
        <v>1233</v>
      </c>
      <c r="F717" s="165">
        <v>42.213769999999997</v>
      </c>
      <c r="G717" s="165">
        <v>-83.353785999999999</v>
      </c>
      <c r="H717" s="104">
        <v>645</v>
      </c>
      <c r="I717" s="104" t="s">
        <v>323</v>
      </c>
      <c r="J717" s="104" t="s">
        <v>362</v>
      </c>
      <c r="K717" s="104" t="s">
        <v>1234</v>
      </c>
      <c r="L717" s="104" t="s">
        <v>1235</v>
      </c>
      <c r="M717" s="41"/>
    </row>
    <row r="718" spans="2:13" hidden="1" x14ac:dyDescent="0.25">
      <c r="B718" s="39"/>
      <c r="C718" s="105">
        <v>26975</v>
      </c>
      <c r="D718" s="105" t="s">
        <v>313</v>
      </c>
      <c r="E718" s="105" t="s">
        <v>1236</v>
      </c>
      <c r="F718" s="165">
        <v>-41.169700622599997</v>
      </c>
      <c r="G718" s="165">
        <v>146.42999267600001</v>
      </c>
      <c r="H718" s="105">
        <v>33</v>
      </c>
      <c r="I718" s="105" t="s">
        <v>372</v>
      </c>
      <c r="J718" s="105" t="s">
        <v>373</v>
      </c>
      <c r="K718" s="105" t="s">
        <v>878</v>
      </c>
      <c r="L718" s="105" t="s">
        <v>1237</v>
      </c>
      <c r="M718" s="41"/>
    </row>
    <row r="719" spans="2:13" hidden="1" x14ac:dyDescent="0.25">
      <c r="B719" s="39"/>
      <c r="C719" s="104" t="s">
        <v>1238</v>
      </c>
      <c r="D719" s="104" t="s">
        <v>336</v>
      </c>
      <c r="E719" s="104" t="s">
        <v>1239</v>
      </c>
      <c r="F719" s="165">
        <v>26.2654</v>
      </c>
      <c r="G719" s="165">
        <v>50.152000000000001</v>
      </c>
      <c r="H719" s="104">
        <v>84</v>
      </c>
      <c r="I719" s="104" t="s">
        <v>338</v>
      </c>
      <c r="J719" s="104" t="s">
        <v>358</v>
      </c>
      <c r="K719" s="104" t="s">
        <v>359</v>
      </c>
      <c r="L719" s="104" t="s">
        <v>1240</v>
      </c>
      <c r="M719" s="41"/>
    </row>
    <row r="720" spans="2:13" hidden="1" x14ac:dyDescent="0.25">
      <c r="B720" s="39"/>
      <c r="C720" s="104" t="s">
        <v>1241</v>
      </c>
      <c r="D720" s="104" t="s">
        <v>336</v>
      </c>
      <c r="E720" s="104" t="s">
        <v>1242</v>
      </c>
      <c r="F720" s="165">
        <v>23.843347000000001</v>
      </c>
      <c r="G720" s="165">
        <v>90.397783000000004</v>
      </c>
      <c r="H720" s="104">
        <v>30</v>
      </c>
      <c r="I720" s="104" t="s">
        <v>338</v>
      </c>
      <c r="J720" s="104" t="s">
        <v>1243</v>
      </c>
      <c r="K720" s="104" t="s">
        <v>1244</v>
      </c>
      <c r="L720" s="104" t="s">
        <v>1245</v>
      </c>
      <c r="M720" s="41"/>
    </row>
    <row r="721" spans="2:13" hidden="1" x14ac:dyDescent="0.25">
      <c r="B721" s="39"/>
      <c r="C721" s="105">
        <v>2735</v>
      </c>
      <c r="D721" s="105" t="s">
        <v>313</v>
      </c>
      <c r="E721" s="105" t="s">
        <v>1246</v>
      </c>
      <c r="F721" s="165">
        <v>52.585555999999997</v>
      </c>
      <c r="G721" s="165">
        <v>8.3422219999999996</v>
      </c>
      <c r="H721" s="105">
        <v>128</v>
      </c>
      <c r="I721" s="105" t="s">
        <v>315</v>
      </c>
      <c r="J721" s="105" t="s">
        <v>735</v>
      </c>
      <c r="K721" s="105" t="s">
        <v>823</v>
      </c>
      <c r="L721" s="105" t="s">
        <v>1247</v>
      </c>
      <c r="M721" s="41"/>
    </row>
    <row r="722" spans="2:13" hidden="1" x14ac:dyDescent="0.25">
      <c r="B722" s="39"/>
      <c r="C722" s="104">
        <v>42953</v>
      </c>
      <c r="D722" s="104" t="s">
        <v>313</v>
      </c>
      <c r="E722" s="104" t="s">
        <v>1248</v>
      </c>
      <c r="F722" s="165">
        <v>73.517807000000005</v>
      </c>
      <c r="G722" s="165">
        <v>80.379669000000007</v>
      </c>
      <c r="H722" s="104">
        <v>47</v>
      </c>
      <c r="I722" s="104" t="s">
        <v>338</v>
      </c>
      <c r="J722" s="104" t="s">
        <v>328</v>
      </c>
      <c r="K722" s="104" t="s">
        <v>354</v>
      </c>
      <c r="L722" s="104" t="s">
        <v>1249</v>
      </c>
      <c r="M722" s="41"/>
    </row>
    <row r="723" spans="2:13" hidden="1" x14ac:dyDescent="0.25">
      <c r="B723" s="39"/>
      <c r="C723" s="104">
        <v>5351</v>
      </c>
      <c r="D723" s="104" t="s">
        <v>313</v>
      </c>
      <c r="E723" s="104" t="s">
        <v>1250</v>
      </c>
      <c r="F723" s="165">
        <v>59.04470062</v>
      </c>
      <c r="G723" s="165">
        <v>-158.50500489999999</v>
      </c>
      <c r="H723" s="104">
        <v>81</v>
      </c>
      <c r="I723" s="104" t="s">
        <v>323</v>
      </c>
      <c r="J723" s="104" t="s">
        <v>362</v>
      </c>
      <c r="K723" s="104" t="s">
        <v>363</v>
      </c>
      <c r="L723" s="104" t="s">
        <v>1251</v>
      </c>
      <c r="M723" s="41"/>
    </row>
    <row r="724" spans="2:13" hidden="1" x14ac:dyDescent="0.25">
      <c r="B724" s="39"/>
      <c r="C724" s="104" t="s">
        <v>1252</v>
      </c>
      <c r="D724" s="104" t="s">
        <v>336</v>
      </c>
      <c r="E724" s="104" t="s">
        <v>1253</v>
      </c>
      <c r="F724" s="165">
        <v>11.5473</v>
      </c>
      <c r="G724" s="165">
        <v>43.159500000000001</v>
      </c>
      <c r="H724" s="104">
        <v>49</v>
      </c>
      <c r="I724" s="104" t="s">
        <v>344</v>
      </c>
      <c r="J724" s="104" t="s">
        <v>1254</v>
      </c>
      <c r="K724" s="104" t="s">
        <v>1255</v>
      </c>
      <c r="L724" s="104" t="s">
        <v>1256</v>
      </c>
      <c r="M724" s="41"/>
    </row>
    <row r="725" spans="2:13" hidden="1" x14ac:dyDescent="0.25">
      <c r="B725" s="39"/>
      <c r="C725" s="104" t="s">
        <v>1257</v>
      </c>
      <c r="D725" s="104" t="s">
        <v>336</v>
      </c>
      <c r="E725" s="104" t="s">
        <v>1258</v>
      </c>
      <c r="F725" s="165">
        <v>25.273056</v>
      </c>
      <c r="G725" s="165">
        <v>51.608055999999998</v>
      </c>
      <c r="H725" s="104">
        <v>13</v>
      </c>
      <c r="I725" s="104" t="s">
        <v>338</v>
      </c>
      <c r="J725" s="104" t="s">
        <v>1259</v>
      </c>
      <c r="K725" s="104" t="s">
        <v>1260</v>
      </c>
      <c r="L725" s="104" t="s">
        <v>1261</v>
      </c>
      <c r="M725" s="41"/>
    </row>
    <row r="726" spans="2:13" hidden="1" x14ac:dyDescent="0.25">
      <c r="B726" s="39"/>
      <c r="C726" s="104">
        <v>2532</v>
      </c>
      <c r="D726" s="104" t="s">
        <v>313</v>
      </c>
      <c r="E726" s="104" t="s">
        <v>1262</v>
      </c>
      <c r="F726" s="165">
        <v>55.044200897216797</v>
      </c>
      <c r="G726" s="165">
        <v>-8.3409996032714808</v>
      </c>
      <c r="H726" s="104">
        <v>30</v>
      </c>
      <c r="I726" s="104" t="s">
        <v>315</v>
      </c>
      <c r="J726" s="104" t="s">
        <v>599</v>
      </c>
      <c r="K726" s="104" t="s">
        <v>1263</v>
      </c>
      <c r="L726" s="104" t="s">
        <v>1264</v>
      </c>
      <c r="M726" s="41"/>
    </row>
    <row r="727" spans="2:13" hidden="1" x14ac:dyDescent="0.25">
      <c r="B727" s="39"/>
      <c r="C727" s="105" t="s">
        <v>1265</v>
      </c>
      <c r="D727" s="105" t="s">
        <v>336</v>
      </c>
      <c r="E727" s="105" t="s">
        <v>1266</v>
      </c>
      <c r="F727" s="165">
        <v>25.2527999878</v>
      </c>
      <c r="G727" s="165">
        <v>55.364398956300001</v>
      </c>
      <c r="H727" s="105">
        <v>62</v>
      </c>
      <c r="I727" s="105" t="s">
        <v>338</v>
      </c>
      <c r="J727" s="105" t="s">
        <v>339</v>
      </c>
      <c r="K727" s="105" t="s">
        <v>1267</v>
      </c>
      <c r="L727" s="105" t="s">
        <v>1268</v>
      </c>
      <c r="M727" s="41"/>
    </row>
    <row r="728" spans="2:13" hidden="1" x14ac:dyDescent="0.25">
      <c r="B728" s="39"/>
      <c r="C728" s="104">
        <v>27135</v>
      </c>
      <c r="D728" s="104" t="s">
        <v>313</v>
      </c>
      <c r="E728" s="104" t="s">
        <v>1269</v>
      </c>
      <c r="F728" s="165">
        <v>-32.2167015076</v>
      </c>
      <c r="G728" s="165">
        <v>148.57499694800001</v>
      </c>
      <c r="H728" s="104">
        <v>935</v>
      </c>
      <c r="I728" s="104" t="s">
        <v>372</v>
      </c>
      <c r="J728" s="104" t="s">
        <v>373</v>
      </c>
      <c r="K728" s="104" t="s">
        <v>385</v>
      </c>
      <c r="L728" s="104" t="s">
        <v>1270</v>
      </c>
      <c r="M728" s="41"/>
    </row>
    <row r="729" spans="2:13" hidden="1" x14ac:dyDescent="0.25">
      <c r="B729" s="39"/>
      <c r="C729" s="104" t="s">
        <v>1271</v>
      </c>
      <c r="D729" s="104" t="s">
        <v>336</v>
      </c>
      <c r="E729" s="104" t="s">
        <v>1272</v>
      </c>
      <c r="F729" s="165">
        <v>53.428713000000002</v>
      </c>
      <c r="G729" s="165">
        <v>-6.2621209999999996</v>
      </c>
      <c r="H729" s="104">
        <v>242</v>
      </c>
      <c r="I729" s="104" t="s">
        <v>315</v>
      </c>
      <c r="J729" s="104" t="s">
        <v>599</v>
      </c>
      <c r="K729" s="104" t="s">
        <v>600</v>
      </c>
      <c r="L729" s="104" t="s">
        <v>1273</v>
      </c>
      <c r="M729" s="41"/>
    </row>
    <row r="730" spans="2:13" hidden="1" x14ac:dyDescent="0.25">
      <c r="B730" s="39"/>
      <c r="C730" s="105">
        <v>44998</v>
      </c>
      <c r="D730" s="105" t="s">
        <v>313</v>
      </c>
      <c r="E730" s="105" t="s">
        <v>1274</v>
      </c>
      <c r="F730" s="165">
        <v>53.715000000000003</v>
      </c>
      <c r="G730" s="165">
        <v>33.340000000000003</v>
      </c>
      <c r="H730" s="105">
        <v>692</v>
      </c>
      <c r="I730" s="105" t="s">
        <v>315</v>
      </c>
      <c r="J730" s="105" t="s">
        <v>328</v>
      </c>
      <c r="K730" s="105" t="s">
        <v>846</v>
      </c>
      <c r="L730" s="105" t="s">
        <v>1275</v>
      </c>
      <c r="M730" s="41"/>
    </row>
    <row r="731" spans="2:13" hidden="1" x14ac:dyDescent="0.25">
      <c r="B731" s="39"/>
      <c r="C731" s="104">
        <v>42954</v>
      </c>
      <c r="D731" s="104" t="s">
        <v>313</v>
      </c>
      <c r="E731" s="104" t="s">
        <v>1276</v>
      </c>
      <c r="F731" s="165">
        <v>69.375</v>
      </c>
      <c r="G731" s="165">
        <v>86.156670000000005</v>
      </c>
      <c r="H731" s="104">
        <v>82</v>
      </c>
      <c r="I731" s="104" t="s">
        <v>338</v>
      </c>
      <c r="J731" s="104" t="s">
        <v>328</v>
      </c>
      <c r="K731" s="104" t="s">
        <v>354</v>
      </c>
      <c r="L731" s="104" t="s">
        <v>1277</v>
      </c>
      <c r="M731" s="41"/>
    </row>
    <row r="732" spans="2:13" hidden="1" x14ac:dyDescent="0.25">
      <c r="B732" s="39"/>
      <c r="C732" s="105" t="s">
        <v>1278</v>
      </c>
      <c r="D732" s="105" t="s">
        <v>336</v>
      </c>
      <c r="E732" s="105" t="s">
        <v>1279</v>
      </c>
      <c r="F732" s="165">
        <v>38.944499999999998</v>
      </c>
      <c r="G732" s="165">
        <v>-77.455803000000003</v>
      </c>
      <c r="H732" s="105">
        <v>312</v>
      </c>
      <c r="I732" s="105" t="s">
        <v>323</v>
      </c>
      <c r="J732" s="105" t="s">
        <v>362</v>
      </c>
      <c r="K732" s="105" t="s">
        <v>1280</v>
      </c>
      <c r="L732" s="105" t="s">
        <v>1281</v>
      </c>
      <c r="M732" s="41"/>
    </row>
    <row r="733" spans="2:13" hidden="1" x14ac:dyDescent="0.25">
      <c r="B733" s="39"/>
      <c r="C733" s="104">
        <v>2467</v>
      </c>
      <c r="D733" s="104" t="s">
        <v>313</v>
      </c>
      <c r="E733" s="104" t="s">
        <v>1282</v>
      </c>
      <c r="F733" s="165">
        <v>56.452499389648402</v>
      </c>
      <c r="G733" s="165">
        <v>-3.0258300304412802</v>
      </c>
      <c r="H733" s="104">
        <v>17</v>
      </c>
      <c r="I733" s="104" t="s">
        <v>315</v>
      </c>
      <c r="J733" s="104" t="s">
        <v>332</v>
      </c>
      <c r="K733" s="104" t="s">
        <v>333</v>
      </c>
      <c r="L733" s="104" t="s">
        <v>1283</v>
      </c>
      <c r="M733" s="41"/>
    </row>
    <row r="734" spans="2:13" hidden="1" x14ac:dyDescent="0.25">
      <c r="B734" s="39"/>
      <c r="C734" s="105">
        <v>5028</v>
      </c>
      <c r="D734" s="105" t="s">
        <v>313</v>
      </c>
      <c r="E734" s="105" t="s">
        <v>1284</v>
      </c>
      <c r="F734" s="165">
        <v>-45.928100999999998</v>
      </c>
      <c r="G734" s="165">
        <v>170.19799800000001</v>
      </c>
      <c r="H734" s="105">
        <v>4</v>
      </c>
      <c r="I734" s="105" t="s">
        <v>372</v>
      </c>
      <c r="J734" s="105" t="s">
        <v>404</v>
      </c>
      <c r="K734" s="105" t="s">
        <v>405</v>
      </c>
      <c r="L734" s="105" t="s">
        <v>1285</v>
      </c>
      <c r="M734" s="41"/>
    </row>
    <row r="735" spans="2:13" hidden="1" x14ac:dyDescent="0.25">
      <c r="B735" s="39"/>
      <c r="C735" s="105" t="s">
        <v>1286</v>
      </c>
      <c r="D735" s="105" t="s">
        <v>336</v>
      </c>
      <c r="E735" s="105" t="s">
        <v>1287</v>
      </c>
      <c r="F735" s="165">
        <v>19.501944000000002</v>
      </c>
      <c r="G735" s="165">
        <v>57.634166999999998</v>
      </c>
      <c r="H735" s="105">
        <v>364</v>
      </c>
      <c r="I735" s="105" t="s">
        <v>338</v>
      </c>
      <c r="J735" s="105" t="s">
        <v>1288</v>
      </c>
      <c r="K735" s="105" t="s">
        <v>1289</v>
      </c>
      <c r="L735" s="105" t="s">
        <v>1290</v>
      </c>
      <c r="M735" s="41"/>
    </row>
    <row r="736" spans="2:13" hidden="1" x14ac:dyDescent="0.25">
      <c r="B736" s="39"/>
      <c r="C736" s="104">
        <v>6245</v>
      </c>
      <c r="D736" s="104" t="s">
        <v>313</v>
      </c>
      <c r="E736" s="104" t="s">
        <v>1291</v>
      </c>
      <c r="F736" s="165">
        <v>-33.358898000000003</v>
      </c>
      <c r="G736" s="165">
        <v>-56.499198999999997</v>
      </c>
      <c r="H736" s="104">
        <v>305</v>
      </c>
      <c r="I736" s="104" t="s">
        <v>358</v>
      </c>
      <c r="J736" s="104" t="s">
        <v>1073</v>
      </c>
      <c r="K736" s="104" t="s">
        <v>1292</v>
      </c>
      <c r="L736" s="104" t="s">
        <v>1293</v>
      </c>
      <c r="M736" s="41"/>
    </row>
    <row r="737" spans="2:13" hidden="1" x14ac:dyDescent="0.25">
      <c r="B737" s="39"/>
      <c r="C737" s="104" t="s">
        <v>1294</v>
      </c>
      <c r="D737" s="104" t="s">
        <v>336</v>
      </c>
      <c r="E737" s="104" t="s">
        <v>1295</v>
      </c>
      <c r="F737" s="165">
        <v>-29.6144444444</v>
      </c>
      <c r="G737" s="165">
        <v>31.1197222222</v>
      </c>
      <c r="H737" s="104">
        <v>295</v>
      </c>
      <c r="I737" s="104" t="s">
        <v>344</v>
      </c>
      <c r="J737" s="104" t="s">
        <v>755</v>
      </c>
      <c r="K737" s="104" t="s">
        <v>1296</v>
      </c>
      <c r="L737" s="104" t="s">
        <v>1297</v>
      </c>
      <c r="M737" s="41"/>
    </row>
    <row r="738" spans="2:13" hidden="1" x14ac:dyDescent="0.25">
      <c r="B738" s="39"/>
      <c r="C738" s="104" t="s">
        <v>1298</v>
      </c>
      <c r="D738" s="104" t="s">
        <v>336</v>
      </c>
      <c r="E738" s="104" t="s">
        <v>1299</v>
      </c>
      <c r="F738" s="165">
        <v>51.289501000000001</v>
      </c>
      <c r="G738" s="165">
        <v>6.7667799999999998</v>
      </c>
      <c r="H738" s="104">
        <v>147</v>
      </c>
      <c r="I738" s="104" t="s">
        <v>315</v>
      </c>
      <c r="J738" s="104" t="s">
        <v>735</v>
      </c>
      <c r="K738" s="104" t="s">
        <v>1114</v>
      </c>
      <c r="L738" s="104" t="s">
        <v>1300</v>
      </c>
      <c r="M738" s="41"/>
    </row>
    <row r="739" spans="2:13" hidden="1" x14ac:dyDescent="0.25">
      <c r="B739" s="39"/>
      <c r="C739" s="104">
        <v>2779</v>
      </c>
      <c r="D739" s="104" t="s">
        <v>313</v>
      </c>
      <c r="E739" s="104" t="s">
        <v>1301</v>
      </c>
      <c r="F739" s="165">
        <v>-33.035598999999998</v>
      </c>
      <c r="G739" s="165">
        <v>27.825899</v>
      </c>
      <c r="H739" s="104">
        <v>435</v>
      </c>
      <c r="I739" s="104" t="s">
        <v>344</v>
      </c>
      <c r="J739" s="104" t="s">
        <v>755</v>
      </c>
      <c r="K739" s="104" t="s">
        <v>756</v>
      </c>
      <c r="L739" s="104" t="s">
        <v>1302</v>
      </c>
      <c r="M739" s="41"/>
    </row>
    <row r="740" spans="2:13" hidden="1" x14ac:dyDescent="0.25">
      <c r="B740" s="39"/>
      <c r="C740" s="105">
        <v>29126</v>
      </c>
      <c r="D740" s="105" t="s">
        <v>313</v>
      </c>
      <c r="E740" s="105" t="s">
        <v>1303</v>
      </c>
      <c r="F740" s="165">
        <v>59.190601348876903</v>
      </c>
      <c r="G740" s="165">
        <v>-2.7722198963165199</v>
      </c>
      <c r="H740" s="105">
        <v>10</v>
      </c>
      <c r="I740" s="105" t="s">
        <v>315</v>
      </c>
      <c r="J740" s="105" t="s">
        <v>332</v>
      </c>
      <c r="K740" s="105" t="s">
        <v>333</v>
      </c>
      <c r="L740" s="105" t="s">
        <v>1304</v>
      </c>
      <c r="M740" s="41"/>
    </row>
    <row r="741" spans="2:13" hidden="1" x14ac:dyDescent="0.25">
      <c r="B741" s="39"/>
      <c r="C741" s="105" t="s">
        <v>1305</v>
      </c>
      <c r="D741" s="105" t="s">
        <v>336</v>
      </c>
      <c r="E741" s="105" t="s">
        <v>1306</v>
      </c>
      <c r="F741" s="165">
        <v>55.950144999999999</v>
      </c>
      <c r="G741" s="165">
        <v>-3.3722880000000002</v>
      </c>
      <c r="H741" s="105">
        <v>135</v>
      </c>
      <c r="I741" s="105" t="s">
        <v>315</v>
      </c>
      <c r="J741" s="105" t="s">
        <v>332</v>
      </c>
      <c r="K741" s="105" t="s">
        <v>333</v>
      </c>
      <c r="L741" s="105" t="s">
        <v>1307</v>
      </c>
      <c r="M741" s="41"/>
    </row>
    <row r="742" spans="2:13" hidden="1" x14ac:dyDescent="0.25">
      <c r="B742" s="39"/>
      <c r="C742" s="105" t="s">
        <v>1308</v>
      </c>
      <c r="D742" s="105" t="s">
        <v>336</v>
      </c>
      <c r="E742" s="105" t="s">
        <v>1309</v>
      </c>
      <c r="F742" s="165">
        <v>53.309699999999999</v>
      </c>
      <c r="G742" s="165">
        <v>-113.58000199999999</v>
      </c>
      <c r="H742" s="105">
        <v>2373</v>
      </c>
      <c r="I742" s="105" t="s">
        <v>323</v>
      </c>
      <c r="J742" s="105" t="s">
        <v>396</v>
      </c>
      <c r="K742" s="105" t="s">
        <v>784</v>
      </c>
      <c r="L742" s="105" t="s">
        <v>1310</v>
      </c>
      <c r="M742" s="41"/>
    </row>
    <row r="743" spans="2:13" hidden="1" x14ac:dyDescent="0.25">
      <c r="B743" s="39"/>
      <c r="C743" s="104">
        <v>1724</v>
      </c>
      <c r="D743" s="104" t="s">
        <v>313</v>
      </c>
      <c r="E743" s="104" t="s">
        <v>1311</v>
      </c>
      <c r="F743" s="165">
        <v>53.578899383499902</v>
      </c>
      <c r="G743" s="165">
        <v>-116.46499633800001</v>
      </c>
      <c r="H743" s="104">
        <v>3043</v>
      </c>
      <c r="I743" s="104" t="s">
        <v>323</v>
      </c>
      <c r="J743" s="104" t="s">
        <v>396</v>
      </c>
      <c r="K743" s="104" t="s">
        <v>784</v>
      </c>
      <c r="L743" s="104" t="s">
        <v>1312</v>
      </c>
      <c r="M743" s="41"/>
    </row>
    <row r="744" spans="2:13" hidden="1" x14ac:dyDescent="0.25">
      <c r="B744" s="39"/>
      <c r="C744" s="104">
        <v>5375</v>
      </c>
      <c r="D744" s="104" t="s">
        <v>313</v>
      </c>
      <c r="E744" s="104" t="s">
        <v>1313</v>
      </c>
      <c r="F744" s="165">
        <v>58.184386000000003</v>
      </c>
      <c r="G744" s="165">
        <v>-157.37487300000001</v>
      </c>
      <c r="H744" s="104">
        <v>92</v>
      </c>
      <c r="I744" s="104" t="s">
        <v>323</v>
      </c>
      <c r="J744" s="104" t="s">
        <v>362</v>
      </c>
      <c r="K744" s="104" t="s">
        <v>363</v>
      </c>
      <c r="L744" s="104" t="s">
        <v>1314</v>
      </c>
      <c r="M744" s="41"/>
    </row>
    <row r="745" spans="2:13" hidden="1" x14ac:dyDescent="0.25">
      <c r="B745" s="39"/>
      <c r="C745" s="104">
        <v>119</v>
      </c>
      <c r="D745" s="104" t="s">
        <v>313</v>
      </c>
      <c r="E745" s="104" t="s">
        <v>1315</v>
      </c>
      <c r="F745" s="165">
        <v>65.283302307128906</v>
      </c>
      <c r="G745" s="165">
        <v>-14.401399612426699</v>
      </c>
      <c r="H745" s="104">
        <v>76</v>
      </c>
      <c r="I745" s="104" t="s">
        <v>315</v>
      </c>
      <c r="J745" s="104" t="s">
        <v>378</v>
      </c>
      <c r="K745" s="104" t="s">
        <v>1316</v>
      </c>
      <c r="L745" s="104" t="s">
        <v>1317</v>
      </c>
      <c r="M745" s="41"/>
    </row>
    <row r="746" spans="2:13" hidden="1" x14ac:dyDescent="0.25">
      <c r="B746" s="39"/>
      <c r="C746" s="104" t="s">
        <v>1318</v>
      </c>
      <c r="D746" s="104" t="s">
        <v>336</v>
      </c>
      <c r="E746" s="104" t="s">
        <v>1319</v>
      </c>
      <c r="F746" s="165">
        <v>29.727008999999999</v>
      </c>
      <c r="G746" s="165">
        <v>35.014116000000001</v>
      </c>
      <c r="H746" s="104">
        <v>288</v>
      </c>
      <c r="I746" s="104" t="s">
        <v>338</v>
      </c>
      <c r="J746" s="104" t="s">
        <v>1320</v>
      </c>
      <c r="K746" s="104" t="s">
        <v>1321</v>
      </c>
      <c r="L746" s="104" t="s">
        <v>1322</v>
      </c>
      <c r="M746" s="41"/>
    </row>
    <row r="747" spans="2:13" hidden="1" x14ac:dyDescent="0.25">
      <c r="B747" s="39"/>
      <c r="C747" s="104" t="s">
        <v>1323</v>
      </c>
      <c r="D747" s="104" t="s">
        <v>336</v>
      </c>
      <c r="E747" s="104" t="s">
        <v>1324</v>
      </c>
      <c r="F747" s="165">
        <v>51.4500999451</v>
      </c>
      <c r="G747" s="165">
        <v>5.37452983856</v>
      </c>
      <c r="H747" s="104">
        <v>74</v>
      </c>
      <c r="I747" s="104" t="s">
        <v>315</v>
      </c>
      <c r="J747" s="104" t="s">
        <v>440</v>
      </c>
      <c r="K747" s="104" t="s">
        <v>1325</v>
      </c>
      <c r="L747" s="104" t="s">
        <v>1326</v>
      </c>
      <c r="M747" s="41"/>
    </row>
    <row r="748" spans="2:13" hidden="1" x14ac:dyDescent="0.25">
      <c r="B748" s="39"/>
      <c r="C748" s="104">
        <v>1832</v>
      </c>
      <c r="D748" s="104" t="s">
        <v>313</v>
      </c>
      <c r="E748" s="104" t="s">
        <v>1327</v>
      </c>
      <c r="F748" s="165">
        <v>64.698898315400001</v>
      </c>
      <c r="G748" s="165">
        <v>-110.614997864</v>
      </c>
      <c r="H748" s="104">
        <v>1536</v>
      </c>
      <c r="I748" s="104" t="s">
        <v>323</v>
      </c>
      <c r="J748" s="104" t="s">
        <v>396</v>
      </c>
      <c r="K748" s="104" t="s">
        <v>1328</v>
      </c>
      <c r="L748" s="104" t="s">
        <v>1329</v>
      </c>
      <c r="M748" s="41"/>
    </row>
    <row r="749" spans="2:13" hidden="1" x14ac:dyDescent="0.25">
      <c r="B749" s="39"/>
      <c r="C749" s="105">
        <v>5821</v>
      </c>
      <c r="D749" s="105" t="s">
        <v>313</v>
      </c>
      <c r="E749" s="105" t="s">
        <v>1330</v>
      </c>
      <c r="F749" s="165">
        <v>-41.943199</v>
      </c>
      <c r="G749" s="165">
        <v>-71.532302999999999</v>
      </c>
      <c r="H749" s="105">
        <v>1141</v>
      </c>
      <c r="I749" s="105" t="s">
        <v>358</v>
      </c>
      <c r="J749" s="105" t="s">
        <v>580</v>
      </c>
      <c r="K749" s="105" t="s">
        <v>1331</v>
      </c>
      <c r="L749" s="105" t="s">
        <v>1332</v>
      </c>
      <c r="M749" s="41"/>
    </row>
    <row r="750" spans="2:13" hidden="1" x14ac:dyDescent="0.25">
      <c r="B750" s="39"/>
      <c r="C750" s="104">
        <v>5831</v>
      </c>
      <c r="D750" s="104" t="s">
        <v>313</v>
      </c>
      <c r="E750" s="104" t="s">
        <v>1333</v>
      </c>
      <c r="F750" s="165">
        <v>-50.280299999999997</v>
      </c>
      <c r="G750" s="165">
        <v>-72.053100999999998</v>
      </c>
      <c r="H750" s="104">
        <v>669</v>
      </c>
      <c r="I750" s="104" t="s">
        <v>358</v>
      </c>
      <c r="J750" s="104" t="s">
        <v>580</v>
      </c>
      <c r="K750" s="104" t="s">
        <v>1334</v>
      </c>
      <c r="L750" s="104" t="s">
        <v>1335</v>
      </c>
      <c r="M750" s="41"/>
    </row>
    <row r="751" spans="2:13" hidden="1" x14ac:dyDescent="0.25">
      <c r="B751" s="39"/>
      <c r="C751" s="105" t="s">
        <v>1336</v>
      </c>
      <c r="D751" s="105" t="s">
        <v>336</v>
      </c>
      <c r="E751" s="105" t="s">
        <v>1337</v>
      </c>
      <c r="F751" s="165">
        <v>28.4527</v>
      </c>
      <c r="G751" s="165">
        <v>-13.863799999999999</v>
      </c>
      <c r="H751" s="105">
        <v>85</v>
      </c>
      <c r="I751" s="105" t="s">
        <v>344</v>
      </c>
      <c r="J751" s="105" t="s">
        <v>414</v>
      </c>
      <c r="K751" s="105" t="s">
        <v>1338</v>
      </c>
      <c r="L751" s="105" t="s">
        <v>1339</v>
      </c>
      <c r="M751" s="41"/>
    </row>
    <row r="752" spans="2:13" hidden="1" x14ac:dyDescent="0.25">
      <c r="B752" s="39"/>
      <c r="C752" s="105">
        <v>5780</v>
      </c>
      <c r="D752" s="105" t="s">
        <v>313</v>
      </c>
      <c r="E752" s="105" t="s">
        <v>1340</v>
      </c>
      <c r="F752" s="165">
        <v>-34.609900000000003</v>
      </c>
      <c r="G752" s="165">
        <v>-58.6126</v>
      </c>
      <c r="H752" s="105">
        <v>59</v>
      </c>
      <c r="I752" s="105" t="s">
        <v>358</v>
      </c>
      <c r="J752" s="105" t="s">
        <v>580</v>
      </c>
      <c r="K752" s="105" t="s">
        <v>581</v>
      </c>
      <c r="L752" s="105" t="s">
        <v>1341</v>
      </c>
      <c r="M752" s="41"/>
    </row>
    <row r="753" spans="2:13" hidden="1" x14ac:dyDescent="0.25">
      <c r="B753" s="39"/>
      <c r="C753" s="105">
        <v>5358</v>
      </c>
      <c r="D753" s="105" t="s">
        <v>313</v>
      </c>
      <c r="E753" s="105" t="s">
        <v>1342</v>
      </c>
      <c r="F753" s="165">
        <v>62.78609848</v>
      </c>
      <c r="G753" s="165">
        <v>-164.4909973</v>
      </c>
      <c r="H753" s="105">
        <v>13</v>
      </c>
      <c r="I753" s="105" t="s">
        <v>323</v>
      </c>
      <c r="J753" s="105" t="s">
        <v>362</v>
      </c>
      <c r="K753" s="105" t="s">
        <v>363</v>
      </c>
      <c r="L753" s="105" t="s">
        <v>1343</v>
      </c>
      <c r="M753" s="41"/>
    </row>
    <row r="754" spans="2:13" hidden="1" x14ac:dyDescent="0.25">
      <c r="B754" s="39"/>
      <c r="C754" s="105" t="s">
        <v>1344</v>
      </c>
      <c r="D754" s="105" t="s">
        <v>336</v>
      </c>
      <c r="E754" s="105" t="s">
        <v>1345</v>
      </c>
      <c r="F754" s="165">
        <v>-27.221691</v>
      </c>
      <c r="G754" s="165">
        <v>-55.833807</v>
      </c>
      <c r="H754" s="105">
        <v>659</v>
      </c>
      <c r="I754" s="105" t="s">
        <v>358</v>
      </c>
      <c r="J754" s="105" t="s">
        <v>541</v>
      </c>
      <c r="K754" s="105" t="s">
        <v>1346</v>
      </c>
      <c r="L754" s="105" t="s">
        <v>1347</v>
      </c>
      <c r="M754" s="41"/>
    </row>
    <row r="755" spans="2:13" hidden="1" x14ac:dyDescent="0.25">
      <c r="B755" s="39"/>
      <c r="C755" s="104">
        <v>2386</v>
      </c>
      <c r="D755" s="104" t="s">
        <v>313</v>
      </c>
      <c r="E755" s="104" t="s">
        <v>1348</v>
      </c>
      <c r="F755" s="165">
        <v>54.398899</v>
      </c>
      <c r="G755" s="165">
        <v>-7.6516700000000002</v>
      </c>
      <c r="H755" s="104">
        <v>155</v>
      </c>
      <c r="I755" s="104" t="s">
        <v>315</v>
      </c>
      <c r="J755" s="104" t="s">
        <v>332</v>
      </c>
      <c r="K755" s="104" t="s">
        <v>706</v>
      </c>
      <c r="L755" s="104" t="s">
        <v>1349</v>
      </c>
      <c r="M755" s="41"/>
    </row>
    <row r="756" spans="2:13" hidden="1" x14ac:dyDescent="0.25">
      <c r="B756" s="39"/>
      <c r="C756" s="104">
        <v>2303</v>
      </c>
      <c r="D756" s="104" t="s">
        <v>313</v>
      </c>
      <c r="E756" s="104" t="s">
        <v>1350</v>
      </c>
      <c r="F756" s="165">
        <v>68.362602233887003</v>
      </c>
      <c r="G756" s="165">
        <v>23.424299240111999</v>
      </c>
      <c r="H756" s="104">
        <v>1005</v>
      </c>
      <c r="I756" s="104" t="s">
        <v>315</v>
      </c>
      <c r="J756" s="104" t="s">
        <v>1351</v>
      </c>
      <c r="K756" s="104" t="s">
        <v>1352</v>
      </c>
      <c r="L756" s="104" t="s">
        <v>1353</v>
      </c>
      <c r="M756" s="41"/>
    </row>
    <row r="757" spans="2:13" hidden="1" x14ac:dyDescent="0.25">
      <c r="B757" s="39"/>
      <c r="C757" s="104">
        <v>2526</v>
      </c>
      <c r="D757" s="104" t="s">
        <v>313</v>
      </c>
      <c r="E757" s="104" t="s">
        <v>1354</v>
      </c>
      <c r="F757" s="165">
        <v>52.275832999999999</v>
      </c>
      <c r="G757" s="165">
        <v>6.8891669999999996</v>
      </c>
      <c r="H757" s="104">
        <v>114</v>
      </c>
      <c r="I757" s="104" t="s">
        <v>315</v>
      </c>
      <c r="J757" s="104" t="s">
        <v>440</v>
      </c>
      <c r="K757" s="104" t="s">
        <v>1355</v>
      </c>
      <c r="L757" s="104" t="s">
        <v>1356</v>
      </c>
      <c r="M757" s="41"/>
    </row>
    <row r="758" spans="2:13" hidden="1" x14ac:dyDescent="0.25">
      <c r="B758" s="39"/>
      <c r="C758" s="104">
        <v>29173</v>
      </c>
      <c r="D758" s="104" t="s">
        <v>313</v>
      </c>
      <c r="E758" s="104" t="s">
        <v>1357</v>
      </c>
      <c r="F758" s="165">
        <v>57.022799999999997</v>
      </c>
      <c r="G758" s="165">
        <v>-7.44306</v>
      </c>
      <c r="H758" s="104">
        <v>5</v>
      </c>
      <c r="I758" s="104" t="s">
        <v>315</v>
      </c>
      <c r="J758" s="104" t="s">
        <v>332</v>
      </c>
      <c r="K758" s="104" t="s">
        <v>333</v>
      </c>
      <c r="L758" s="104" t="s">
        <v>1358</v>
      </c>
      <c r="M758" s="41"/>
    </row>
    <row r="759" spans="2:13" hidden="1" x14ac:dyDescent="0.25">
      <c r="B759" s="39"/>
      <c r="C759" s="105">
        <v>2543</v>
      </c>
      <c r="D759" s="105" t="s">
        <v>313</v>
      </c>
      <c r="E759" s="105" t="s">
        <v>1359</v>
      </c>
      <c r="F759" s="165">
        <v>55.525902000000002</v>
      </c>
      <c r="G759" s="165">
        <v>8.5533999999999999</v>
      </c>
      <c r="H759" s="105">
        <v>97</v>
      </c>
      <c r="I759" s="105" t="s">
        <v>315</v>
      </c>
      <c r="J759" s="105" t="s">
        <v>316</v>
      </c>
      <c r="K759" s="105" t="s">
        <v>742</v>
      </c>
      <c r="L759" s="105" t="s">
        <v>1360</v>
      </c>
      <c r="M759" s="41"/>
    </row>
    <row r="760" spans="2:13" hidden="1" x14ac:dyDescent="0.25">
      <c r="B760" s="39"/>
      <c r="C760" s="104">
        <v>2709</v>
      </c>
      <c r="D760" s="104" t="s">
        <v>313</v>
      </c>
      <c r="E760" s="104" t="s">
        <v>1361</v>
      </c>
      <c r="F760" s="165">
        <v>59.351101</v>
      </c>
      <c r="G760" s="165">
        <v>16.708400999999999</v>
      </c>
      <c r="H760" s="104">
        <v>139</v>
      </c>
      <c r="I760" s="104" t="s">
        <v>315</v>
      </c>
      <c r="J760" s="104" t="s">
        <v>499</v>
      </c>
      <c r="K760" s="104" t="s">
        <v>1362</v>
      </c>
      <c r="L760" s="104" t="s">
        <v>1363</v>
      </c>
      <c r="M760" s="41"/>
    </row>
    <row r="761" spans="2:13" hidden="1" x14ac:dyDescent="0.25">
      <c r="B761" s="39"/>
      <c r="C761" s="104" t="s">
        <v>1364</v>
      </c>
      <c r="D761" s="104" t="s">
        <v>336</v>
      </c>
      <c r="E761" s="104" t="s">
        <v>1365</v>
      </c>
      <c r="F761" s="165">
        <v>16.741399999999999</v>
      </c>
      <c r="G761" s="165">
        <v>-22.949400000000001</v>
      </c>
      <c r="H761" s="104">
        <v>177</v>
      </c>
      <c r="I761" s="104" t="s">
        <v>344</v>
      </c>
      <c r="J761" s="104" t="s">
        <v>1366</v>
      </c>
      <c r="K761" s="104" t="s">
        <v>1367</v>
      </c>
      <c r="L761" s="104" t="s">
        <v>1368</v>
      </c>
      <c r="M761" s="41"/>
    </row>
    <row r="762" spans="2:13" hidden="1" x14ac:dyDescent="0.25">
      <c r="B762" s="39"/>
      <c r="C762" s="104">
        <v>26982</v>
      </c>
      <c r="D762" s="104" t="s">
        <v>313</v>
      </c>
      <c r="E762" s="104" t="s">
        <v>1369</v>
      </c>
      <c r="F762" s="165">
        <v>-33.684398999999999</v>
      </c>
      <c r="G762" s="165">
        <v>121.822998</v>
      </c>
      <c r="H762" s="104">
        <v>470</v>
      </c>
      <c r="I762" s="104" t="s">
        <v>372</v>
      </c>
      <c r="J762" s="104" t="s">
        <v>373</v>
      </c>
      <c r="K762" s="104" t="s">
        <v>382</v>
      </c>
      <c r="L762" s="104" t="s">
        <v>1370</v>
      </c>
      <c r="M762" s="41"/>
    </row>
    <row r="763" spans="2:13" hidden="1" x14ac:dyDescent="0.25">
      <c r="B763" s="39"/>
      <c r="C763" s="104">
        <v>5823</v>
      </c>
      <c r="D763" s="104" t="s">
        <v>313</v>
      </c>
      <c r="E763" s="104" t="s">
        <v>1371</v>
      </c>
      <c r="F763" s="165">
        <v>-42.908000946000001</v>
      </c>
      <c r="G763" s="165">
        <v>-71.139503478999998</v>
      </c>
      <c r="H763" s="104">
        <v>2621</v>
      </c>
      <c r="I763" s="104" t="s">
        <v>358</v>
      </c>
      <c r="J763" s="104" t="s">
        <v>580</v>
      </c>
      <c r="K763" s="104" t="s">
        <v>1125</v>
      </c>
      <c r="L763" s="104" t="s">
        <v>1372</v>
      </c>
      <c r="M763" s="41"/>
    </row>
    <row r="764" spans="2:13" hidden="1" x14ac:dyDescent="0.25">
      <c r="B764" s="39"/>
      <c r="C764" s="105">
        <v>27051</v>
      </c>
      <c r="D764" s="105" t="s">
        <v>313</v>
      </c>
      <c r="E764" s="105" t="s">
        <v>1373</v>
      </c>
      <c r="F764" s="165">
        <v>-37.728099999999998</v>
      </c>
      <c r="G764" s="165">
        <v>144.901993</v>
      </c>
      <c r="H764" s="105">
        <v>282</v>
      </c>
      <c r="I764" s="105" t="s">
        <v>372</v>
      </c>
      <c r="J764" s="105" t="s">
        <v>373</v>
      </c>
      <c r="K764" s="105" t="s">
        <v>491</v>
      </c>
      <c r="L764" s="105" t="s">
        <v>1374</v>
      </c>
      <c r="M764" s="41"/>
    </row>
    <row r="765" spans="2:13" hidden="1" x14ac:dyDescent="0.25">
      <c r="B765" s="39"/>
      <c r="C765" s="104">
        <v>2575</v>
      </c>
      <c r="D765" s="104" t="s">
        <v>313</v>
      </c>
      <c r="E765" s="104" t="s">
        <v>1375</v>
      </c>
      <c r="F765" s="165">
        <v>68.491302490234006</v>
      </c>
      <c r="G765" s="165">
        <v>16.678100585938001</v>
      </c>
      <c r="H765" s="104">
        <v>84</v>
      </c>
      <c r="I765" s="104" t="s">
        <v>315</v>
      </c>
      <c r="J765" s="104" t="s">
        <v>400</v>
      </c>
      <c r="K765" s="104" t="s">
        <v>423</v>
      </c>
      <c r="L765" s="104" t="s">
        <v>1376</v>
      </c>
      <c r="M765" s="41"/>
    </row>
    <row r="766" spans="2:13" hidden="1" x14ac:dyDescent="0.25">
      <c r="B766" s="39"/>
      <c r="C766" s="104">
        <v>42962</v>
      </c>
      <c r="D766" s="104" t="s">
        <v>313</v>
      </c>
      <c r="E766" s="104" t="s">
        <v>1377</v>
      </c>
      <c r="F766" s="165">
        <v>61.921785999999997</v>
      </c>
      <c r="G766" s="165">
        <v>159.22905900000001</v>
      </c>
      <c r="H766" s="104">
        <v>32</v>
      </c>
      <c r="I766" s="104" t="s">
        <v>338</v>
      </c>
      <c r="J766" s="104" t="s">
        <v>328</v>
      </c>
      <c r="K766" s="104" t="s">
        <v>992</v>
      </c>
      <c r="L766" s="104" t="s">
        <v>1378</v>
      </c>
      <c r="M766" s="41"/>
    </row>
    <row r="767" spans="2:13" hidden="1" x14ac:dyDescent="0.25">
      <c r="B767" s="39"/>
      <c r="C767" s="105" t="s">
        <v>1379</v>
      </c>
      <c r="D767" s="105" t="s">
        <v>336</v>
      </c>
      <c r="E767" s="105" t="s">
        <v>1380</v>
      </c>
      <c r="F767" s="165">
        <v>30.341177999999999</v>
      </c>
      <c r="G767" s="165">
        <v>115.03926</v>
      </c>
      <c r="H767" s="105">
        <v>86</v>
      </c>
      <c r="I767" s="105" t="s">
        <v>338</v>
      </c>
      <c r="J767" s="105" t="s">
        <v>486</v>
      </c>
      <c r="K767" s="105" t="s">
        <v>1381</v>
      </c>
      <c r="L767" s="105" t="s">
        <v>1382</v>
      </c>
      <c r="M767" s="41"/>
    </row>
    <row r="768" spans="2:13" hidden="1" x14ac:dyDescent="0.25">
      <c r="B768" s="39"/>
      <c r="C768" s="105">
        <v>2729</v>
      </c>
      <c r="D768" s="105" t="s">
        <v>313</v>
      </c>
      <c r="E768" s="105" t="s">
        <v>1383</v>
      </c>
      <c r="F768" s="165">
        <v>52.919398999999999</v>
      </c>
      <c r="G768" s="165">
        <v>10.185827</v>
      </c>
      <c r="H768" s="105">
        <v>245</v>
      </c>
      <c r="I768" s="105" t="s">
        <v>315</v>
      </c>
      <c r="J768" s="105" t="s">
        <v>735</v>
      </c>
      <c r="K768" s="105" t="s">
        <v>823</v>
      </c>
      <c r="L768" s="105" t="s">
        <v>4051</v>
      </c>
      <c r="M768" s="41"/>
    </row>
    <row r="769" spans="2:13" hidden="1" x14ac:dyDescent="0.25">
      <c r="B769" s="39"/>
      <c r="C769" s="104">
        <v>2576</v>
      </c>
      <c r="D769" s="104" t="s">
        <v>313</v>
      </c>
      <c r="E769" s="104" t="s">
        <v>1384</v>
      </c>
      <c r="F769" s="165">
        <v>61.015597999999997</v>
      </c>
      <c r="G769" s="165">
        <v>9.2880599999999998</v>
      </c>
      <c r="H769" s="104">
        <v>2697</v>
      </c>
      <c r="I769" s="104" t="s">
        <v>315</v>
      </c>
      <c r="J769" s="104" t="s">
        <v>400</v>
      </c>
      <c r="K769" s="104" t="s">
        <v>1385</v>
      </c>
      <c r="L769" s="104" t="s">
        <v>1386</v>
      </c>
      <c r="M769" s="41"/>
    </row>
    <row r="770" spans="2:13" hidden="1" x14ac:dyDescent="0.25">
      <c r="B770" s="39"/>
      <c r="C770" s="104">
        <v>5361</v>
      </c>
      <c r="D770" s="104" t="s">
        <v>313</v>
      </c>
      <c r="E770" s="104" t="s">
        <v>1387</v>
      </c>
      <c r="F770" s="165">
        <v>64.837502000000001</v>
      </c>
      <c r="G770" s="165">
        <v>-147.61399800000001</v>
      </c>
      <c r="H770" s="104">
        <v>454</v>
      </c>
      <c r="I770" s="104" t="s">
        <v>323</v>
      </c>
      <c r="J770" s="104" t="s">
        <v>362</v>
      </c>
      <c r="K770" s="104" t="s">
        <v>363</v>
      </c>
      <c r="L770" s="104" t="s">
        <v>1388</v>
      </c>
      <c r="M770" s="41"/>
    </row>
    <row r="771" spans="2:13" hidden="1" x14ac:dyDescent="0.25">
      <c r="B771" s="39"/>
      <c r="C771" s="104">
        <v>5360</v>
      </c>
      <c r="D771" s="104" t="s">
        <v>313</v>
      </c>
      <c r="E771" s="104" t="s">
        <v>1389</v>
      </c>
      <c r="F771" s="165">
        <v>64.815101999999996</v>
      </c>
      <c r="G771" s="165">
        <v>-147.85600299999999</v>
      </c>
      <c r="H771" s="104">
        <v>439</v>
      </c>
      <c r="I771" s="104" t="s">
        <v>323</v>
      </c>
      <c r="J771" s="104" t="s">
        <v>362</v>
      </c>
      <c r="K771" s="104" t="s">
        <v>363</v>
      </c>
      <c r="L771" s="104" t="s">
        <v>1388</v>
      </c>
      <c r="M771" s="41"/>
    </row>
    <row r="772" spans="2:13" hidden="1" x14ac:dyDescent="0.25">
      <c r="B772" s="39"/>
      <c r="C772" s="104">
        <v>5357</v>
      </c>
      <c r="D772" s="104" t="s">
        <v>313</v>
      </c>
      <c r="E772" s="104" t="s">
        <v>1390</v>
      </c>
      <c r="F772" s="165">
        <v>64.665702820000007</v>
      </c>
      <c r="G772" s="165">
        <v>-147.10200499999999</v>
      </c>
      <c r="H772" s="104">
        <v>547</v>
      </c>
      <c r="I772" s="104" t="s">
        <v>323</v>
      </c>
      <c r="J772" s="104" t="s">
        <v>362</v>
      </c>
      <c r="K772" s="104" t="s">
        <v>363</v>
      </c>
      <c r="L772" s="104" t="s">
        <v>1388</v>
      </c>
      <c r="M772" s="41"/>
    </row>
    <row r="773" spans="2:13" hidden="1" x14ac:dyDescent="0.25">
      <c r="B773" s="39"/>
      <c r="C773" s="105" t="s">
        <v>1391</v>
      </c>
      <c r="D773" s="105" t="s">
        <v>336</v>
      </c>
      <c r="E773" s="105" t="s">
        <v>1392</v>
      </c>
      <c r="F773" s="165">
        <v>37.014400482200003</v>
      </c>
      <c r="G773" s="165">
        <v>-7.9659099578900001</v>
      </c>
      <c r="H773" s="105">
        <v>24</v>
      </c>
      <c r="I773" s="105" t="s">
        <v>315</v>
      </c>
      <c r="J773" s="105" t="s">
        <v>1393</v>
      </c>
      <c r="K773" s="105" t="s">
        <v>1394</v>
      </c>
      <c r="L773" s="105" t="s">
        <v>1395</v>
      </c>
      <c r="M773" s="41"/>
    </row>
    <row r="774" spans="2:13" hidden="1" x14ac:dyDescent="0.25">
      <c r="B774" s="39"/>
      <c r="C774" s="104">
        <v>2014</v>
      </c>
      <c r="D774" s="104" t="s">
        <v>313</v>
      </c>
      <c r="E774" s="104" t="s">
        <v>1392</v>
      </c>
      <c r="F774" s="165">
        <v>62.207500457763601</v>
      </c>
      <c r="G774" s="165">
        <v>-133.37600708007801</v>
      </c>
      <c r="H774" s="104">
        <v>2351</v>
      </c>
      <c r="I774" s="104" t="s">
        <v>323</v>
      </c>
      <c r="J774" s="104" t="s">
        <v>396</v>
      </c>
      <c r="K774" s="104" t="s">
        <v>682</v>
      </c>
      <c r="L774" s="104" t="s">
        <v>1395</v>
      </c>
      <c r="M774" s="41"/>
    </row>
    <row r="775" spans="2:13" hidden="1" x14ac:dyDescent="0.25">
      <c r="B775" s="39"/>
      <c r="C775" s="104" t="s">
        <v>1396</v>
      </c>
      <c r="D775" s="104" t="s">
        <v>336</v>
      </c>
      <c r="E775" s="104" t="s">
        <v>1397</v>
      </c>
      <c r="F775" s="165">
        <v>45.630600000000001</v>
      </c>
      <c r="G775" s="165">
        <v>8.7281099999999991</v>
      </c>
      <c r="H775" s="104">
        <v>768</v>
      </c>
      <c r="I775" s="104" t="s">
        <v>315</v>
      </c>
      <c r="J775" s="104" t="s">
        <v>664</v>
      </c>
      <c r="K775" s="104" t="s">
        <v>1398</v>
      </c>
      <c r="L775" s="104" t="s">
        <v>1399</v>
      </c>
      <c r="M775" s="41"/>
    </row>
    <row r="776" spans="2:13" hidden="1" x14ac:dyDescent="0.25">
      <c r="B776" s="39"/>
      <c r="C776" s="104" t="s">
        <v>1400</v>
      </c>
      <c r="D776" s="104" t="s">
        <v>336</v>
      </c>
      <c r="E776" s="104" t="s">
        <v>1401</v>
      </c>
      <c r="F776" s="165">
        <v>-27.670279000000001</v>
      </c>
      <c r="G776" s="165">
        <v>-48.552501999999997</v>
      </c>
      <c r="H776" s="104">
        <v>16</v>
      </c>
      <c r="I776" s="104" t="s">
        <v>358</v>
      </c>
      <c r="J776" s="104" t="s">
        <v>571</v>
      </c>
      <c r="K776" s="104" t="s">
        <v>1402</v>
      </c>
      <c r="L776" s="104" t="s">
        <v>1403</v>
      </c>
      <c r="M776" s="41"/>
    </row>
    <row r="777" spans="2:13" hidden="1" x14ac:dyDescent="0.25">
      <c r="B777" s="39"/>
      <c r="C777" s="105">
        <v>26984</v>
      </c>
      <c r="D777" s="105" t="s">
        <v>313</v>
      </c>
      <c r="E777" s="105" t="s">
        <v>1404</v>
      </c>
      <c r="F777" s="165">
        <v>-33.363602</v>
      </c>
      <c r="G777" s="165">
        <v>147.93499800000001</v>
      </c>
      <c r="H777" s="105">
        <v>760</v>
      </c>
      <c r="I777" s="105" t="s">
        <v>372</v>
      </c>
      <c r="J777" s="105" t="s">
        <v>373</v>
      </c>
      <c r="K777" s="105" t="s">
        <v>385</v>
      </c>
      <c r="L777" s="105" t="s">
        <v>1405</v>
      </c>
      <c r="M777" s="41"/>
    </row>
    <row r="778" spans="2:13" hidden="1" x14ac:dyDescent="0.25">
      <c r="B778" s="39"/>
      <c r="C778" s="104">
        <v>1861</v>
      </c>
      <c r="D778" s="104" t="s">
        <v>313</v>
      </c>
      <c r="E778" s="104" t="s">
        <v>1406</v>
      </c>
      <c r="F778" s="165">
        <v>58.767200469970703</v>
      </c>
      <c r="G778" s="165">
        <v>-111.11699676513599</v>
      </c>
      <c r="H778" s="104">
        <v>761</v>
      </c>
      <c r="I778" s="104" t="s">
        <v>323</v>
      </c>
      <c r="J778" s="104" t="s">
        <v>396</v>
      </c>
      <c r="K778" s="104" t="s">
        <v>784</v>
      </c>
      <c r="L778" s="104" t="s">
        <v>1407</v>
      </c>
      <c r="M778" s="41"/>
    </row>
    <row r="779" spans="2:13" hidden="1" x14ac:dyDescent="0.25">
      <c r="B779" s="39"/>
      <c r="C779" s="104" t="s">
        <v>1408</v>
      </c>
      <c r="D779" s="104" t="s">
        <v>336</v>
      </c>
      <c r="E779" s="104" t="s">
        <v>1409</v>
      </c>
      <c r="F779" s="165">
        <v>26.072599</v>
      </c>
      <c r="G779" s="165">
        <v>-80.152702000000005</v>
      </c>
      <c r="H779" s="104">
        <v>9</v>
      </c>
      <c r="I779" s="104" t="s">
        <v>323</v>
      </c>
      <c r="J779" s="104" t="s">
        <v>362</v>
      </c>
      <c r="K779" s="104" t="s">
        <v>1410</v>
      </c>
      <c r="L779" s="104" t="s">
        <v>1411</v>
      </c>
      <c r="M779" s="41"/>
    </row>
    <row r="780" spans="2:13" hidden="1" x14ac:dyDescent="0.25">
      <c r="B780" s="39"/>
      <c r="C780" s="104">
        <v>1778</v>
      </c>
      <c r="D780" s="104" t="s">
        <v>313</v>
      </c>
      <c r="E780" s="104" t="s">
        <v>1412</v>
      </c>
      <c r="F780" s="165">
        <v>60.235801696799903</v>
      </c>
      <c r="G780" s="165">
        <v>-123.46900177000001</v>
      </c>
      <c r="H780" s="104">
        <v>708</v>
      </c>
      <c r="I780" s="104" t="s">
        <v>323</v>
      </c>
      <c r="J780" s="104" t="s">
        <v>396</v>
      </c>
      <c r="K780" s="104" t="s">
        <v>1328</v>
      </c>
      <c r="L780" s="104" t="s">
        <v>1413</v>
      </c>
      <c r="M780" s="41"/>
    </row>
    <row r="781" spans="2:13" hidden="1" x14ac:dyDescent="0.25">
      <c r="B781" s="39"/>
      <c r="C781" s="104">
        <v>1815</v>
      </c>
      <c r="D781" s="104" t="s">
        <v>313</v>
      </c>
      <c r="E781" s="104" t="s">
        <v>1414</v>
      </c>
      <c r="F781" s="165">
        <v>56.653301239000001</v>
      </c>
      <c r="G781" s="165">
        <v>-111.222000122</v>
      </c>
      <c r="H781" s="104">
        <v>1211</v>
      </c>
      <c r="I781" s="104" t="s">
        <v>323</v>
      </c>
      <c r="J781" s="104" t="s">
        <v>396</v>
      </c>
      <c r="K781" s="104" t="s">
        <v>784</v>
      </c>
      <c r="L781" s="104" t="s">
        <v>1415</v>
      </c>
      <c r="M781" s="41"/>
    </row>
    <row r="782" spans="2:13" hidden="1" x14ac:dyDescent="0.25">
      <c r="B782" s="39"/>
      <c r="C782" s="105" t="s">
        <v>1416</v>
      </c>
      <c r="D782" s="105" t="s">
        <v>336</v>
      </c>
      <c r="E782" s="105" t="s">
        <v>1417</v>
      </c>
      <c r="F782" s="165">
        <v>26.536199569702099</v>
      </c>
      <c r="G782" s="165">
        <v>-81.755203247070298</v>
      </c>
      <c r="H782" s="105">
        <v>30</v>
      </c>
      <c r="I782" s="105" t="s">
        <v>323</v>
      </c>
      <c r="J782" s="105" t="s">
        <v>362</v>
      </c>
      <c r="K782" s="105" t="s">
        <v>1410</v>
      </c>
      <c r="L782" s="105" t="s">
        <v>1418</v>
      </c>
      <c r="M782" s="41"/>
    </row>
    <row r="783" spans="2:13" hidden="1" x14ac:dyDescent="0.25">
      <c r="B783" s="39"/>
      <c r="C783" s="104">
        <v>1975</v>
      </c>
      <c r="D783" s="104" t="s">
        <v>313</v>
      </c>
      <c r="E783" s="104" t="s">
        <v>1419</v>
      </c>
      <c r="F783" s="165">
        <v>58.836399078399999</v>
      </c>
      <c r="G783" s="165">
        <v>-122.597000122</v>
      </c>
      <c r="H783" s="104">
        <v>1253</v>
      </c>
      <c r="I783" s="104" t="s">
        <v>323</v>
      </c>
      <c r="J783" s="104" t="s">
        <v>396</v>
      </c>
      <c r="K783" s="104" t="s">
        <v>452</v>
      </c>
      <c r="L783" s="104" t="s">
        <v>1420</v>
      </c>
      <c r="M783" s="41"/>
    </row>
    <row r="784" spans="2:13" hidden="1" x14ac:dyDescent="0.25">
      <c r="B784" s="39"/>
      <c r="C784" s="104">
        <v>1736</v>
      </c>
      <c r="D784" s="104" t="s">
        <v>313</v>
      </c>
      <c r="E784" s="104" t="s">
        <v>1421</v>
      </c>
      <c r="F784" s="165">
        <v>61.180801391599999</v>
      </c>
      <c r="G784" s="165">
        <v>-113.690002441</v>
      </c>
      <c r="H784" s="104">
        <v>526</v>
      </c>
      <c r="I784" s="104" t="s">
        <v>323</v>
      </c>
      <c r="J784" s="104" t="s">
        <v>396</v>
      </c>
      <c r="K784" s="104" t="s">
        <v>1328</v>
      </c>
      <c r="L784" s="104" t="s">
        <v>1422</v>
      </c>
      <c r="M784" s="41"/>
    </row>
    <row r="785" spans="2:13" hidden="1" x14ac:dyDescent="0.25">
      <c r="B785" s="39"/>
      <c r="C785" s="104">
        <v>1959</v>
      </c>
      <c r="D785" s="104" t="s">
        <v>313</v>
      </c>
      <c r="E785" s="104" t="s">
        <v>1423</v>
      </c>
      <c r="F785" s="165">
        <v>56.238098000000001</v>
      </c>
      <c r="G785" s="165">
        <v>-120.739998</v>
      </c>
      <c r="H785" s="104">
        <v>2280</v>
      </c>
      <c r="I785" s="104" t="s">
        <v>323</v>
      </c>
      <c r="J785" s="104" t="s">
        <v>396</v>
      </c>
      <c r="K785" s="104" t="s">
        <v>452</v>
      </c>
      <c r="L785" s="104" t="s">
        <v>1424</v>
      </c>
      <c r="M785" s="41"/>
    </row>
    <row r="786" spans="2:13" hidden="1" x14ac:dyDescent="0.25">
      <c r="B786" s="39"/>
      <c r="C786" s="104">
        <v>1737</v>
      </c>
      <c r="D786" s="104" t="s">
        <v>313</v>
      </c>
      <c r="E786" s="104" t="s">
        <v>1425</v>
      </c>
      <c r="F786" s="165">
        <v>61.760200500488203</v>
      </c>
      <c r="G786" s="165">
        <v>-121.236999511718</v>
      </c>
      <c r="H786" s="104">
        <v>555</v>
      </c>
      <c r="I786" s="104" t="s">
        <v>323</v>
      </c>
      <c r="J786" s="104" t="s">
        <v>396</v>
      </c>
      <c r="K786" s="104" t="s">
        <v>1328</v>
      </c>
      <c r="L786" s="104" t="s">
        <v>1426</v>
      </c>
      <c r="M786" s="41"/>
    </row>
    <row r="787" spans="2:13" hidden="1" x14ac:dyDescent="0.25">
      <c r="B787" s="39"/>
      <c r="C787" s="104">
        <v>1907</v>
      </c>
      <c r="D787" s="104" t="s">
        <v>313</v>
      </c>
      <c r="E787" s="104" t="s">
        <v>1427</v>
      </c>
      <c r="F787" s="165">
        <v>60.020302000000001</v>
      </c>
      <c r="G787" s="165">
        <v>-111.96199799999999</v>
      </c>
      <c r="H787" s="104">
        <v>671</v>
      </c>
      <c r="I787" s="104" t="s">
        <v>323</v>
      </c>
      <c r="J787" s="104" t="s">
        <v>396</v>
      </c>
      <c r="K787" s="104" t="s">
        <v>1328</v>
      </c>
      <c r="L787" s="104" t="s">
        <v>1428</v>
      </c>
      <c r="M787" s="41"/>
    </row>
    <row r="788" spans="2:13" hidden="1" x14ac:dyDescent="0.25">
      <c r="B788" s="39"/>
      <c r="C788" s="104">
        <v>5429</v>
      </c>
      <c r="D788" s="104" t="s">
        <v>313</v>
      </c>
      <c r="E788" s="104" t="s">
        <v>1429</v>
      </c>
      <c r="F788" s="165">
        <v>66.571651000000003</v>
      </c>
      <c r="G788" s="165">
        <v>-145.249987</v>
      </c>
      <c r="H788" s="104">
        <v>433</v>
      </c>
      <c r="I788" s="104" t="s">
        <v>323</v>
      </c>
      <c r="J788" s="104" t="s">
        <v>362</v>
      </c>
      <c r="K788" s="104" t="s">
        <v>363</v>
      </c>
      <c r="L788" s="104" t="s">
        <v>1430</v>
      </c>
      <c r="M788" s="41"/>
    </row>
    <row r="789" spans="2:13" hidden="1" x14ac:dyDescent="0.25">
      <c r="B789" s="39"/>
      <c r="C789" s="105" t="s">
        <v>1431</v>
      </c>
      <c r="D789" s="105" t="s">
        <v>336</v>
      </c>
      <c r="E789" s="105" t="s">
        <v>1432</v>
      </c>
      <c r="F789" s="165">
        <v>-3.775833</v>
      </c>
      <c r="G789" s="165">
        <v>-38.532221999999997</v>
      </c>
      <c r="H789" s="105">
        <v>83</v>
      </c>
      <c r="I789" s="105" t="s">
        <v>358</v>
      </c>
      <c r="J789" s="105" t="s">
        <v>571</v>
      </c>
      <c r="K789" s="105" t="s">
        <v>1433</v>
      </c>
      <c r="L789" s="105" t="s">
        <v>1434</v>
      </c>
      <c r="M789" s="41"/>
    </row>
    <row r="790" spans="2:13" hidden="1" x14ac:dyDescent="0.25">
      <c r="B790" s="39"/>
      <c r="C790" s="105" t="s">
        <v>1435</v>
      </c>
      <c r="D790" s="105" t="s">
        <v>336</v>
      </c>
      <c r="E790" s="105" t="s">
        <v>1436</v>
      </c>
      <c r="F790" s="165">
        <v>14.590999999999999</v>
      </c>
      <c r="G790" s="165">
        <v>-61.003200999999997</v>
      </c>
      <c r="H790" s="105">
        <v>16</v>
      </c>
      <c r="I790" s="105" t="s">
        <v>323</v>
      </c>
      <c r="J790" s="105" t="s">
        <v>1437</v>
      </c>
      <c r="K790" s="105" t="s">
        <v>1438</v>
      </c>
      <c r="L790" s="105" t="s">
        <v>1439</v>
      </c>
      <c r="M790" s="41"/>
    </row>
    <row r="791" spans="2:13" hidden="1" x14ac:dyDescent="0.25">
      <c r="B791" s="39"/>
      <c r="C791" s="105" t="s">
        <v>1440</v>
      </c>
      <c r="D791" s="105" t="s">
        <v>336</v>
      </c>
      <c r="E791" s="105" t="s">
        <v>1441</v>
      </c>
      <c r="F791" s="165">
        <v>50.030240999999997</v>
      </c>
      <c r="G791" s="165">
        <v>8.5610959999999992</v>
      </c>
      <c r="H791" s="105">
        <v>364</v>
      </c>
      <c r="I791" s="105" t="s">
        <v>315</v>
      </c>
      <c r="J791" s="105" t="s">
        <v>735</v>
      </c>
      <c r="K791" s="105" t="s">
        <v>1442</v>
      </c>
      <c r="L791" s="105" t="s">
        <v>1443</v>
      </c>
      <c r="M791" s="41"/>
    </row>
    <row r="792" spans="2:13" hidden="1" x14ac:dyDescent="0.25">
      <c r="B792" s="39"/>
      <c r="C792" s="105" t="s">
        <v>1444</v>
      </c>
      <c r="D792" s="105" t="s">
        <v>336</v>
      </c>
      <c r="E792" s="105" t="s">
        <v>1445</v>
      </c>
      <c r="F792" s="165">
        <v>8.6164400000000008</v>
      </c>
      <c r="G792" s="165">
        <v>-13.195499999999999</v>
      </c>
      <c r="H792" s="105">
        <v>84</v>
      </c>
      <c r="I792" s="105" t="s">
        <v>344</v>
      </c>
      <c r="J792" s="105" t="s">
        <v>1446</v>
      </c>
      <c r="K792" s="105" t="s">
        <v>1447</v>
      </c>
      <c r="L792" s="105" t="s">
        <v>1448</v>
      </c>
      <c r="M792" s="41"/>
    </row>
    <row r="793" spans="2:13" hidden="1" x14ac:dyDescent="0.25">
      <c r="B793" s="39"/>
      <c r="C793" s="104" t="s">
        <v>1449</v>
      </c>
      <c r="D793" s="104" t="s">
        <v>336</v>
      </c>
      <c r="E793" s="104" t="s">
        <v>1450</v>
      </c>
      <c r="F793" s="165">
        <v>33.585899353027301</v>
      </c>
      <c r="G793" s="165">
        <v>130.45100402832</v>
      </c>
      <c r="H793" s="104">
        <v>32</v>
      </c>
      <c r="I793" s="104" t="s">
        <v>338</v>
      </c>
      <c r="J793" s="104" t="s">
        <v>1451</v>
      </c>
      <c r="K793" s="104" t="s">
        <v>1452</v>
      </c>
      <c r="L793" s="104" t="s">
        <v>1453</v>
      </c>
      <c r="M793" s="41"/>
    </row>
    <row r="794" spans="2:13" hidden="1" x14ac:dyDescent="0.25">
      <c r="B794" s="39"/>
      <c r="C794" s="104" t="s">
        <v>1454</v>
      </c>
      <c r="D794" s="104" t="s">
        <v>336</v>
      </c>
      <c r="E794" s="104" t="s">
        <v>1455</v>
      </c>
      <c r="F794" s="165">
        <v>32.697899</v>
      </c>
      <c r="G794" s="165">
        <v>-16.7745</v>
      </c>
      <c r="H794" s="104">
        <v>192</v>
      </c>
      <c r="I794" s="104" t="s">
        <v>315</v>
      </c>
      <c r="J794" s="104" t="s">
        <v>1393</v>
      </c>
      <c r="K794" s="104" t="s">
        <v>1456</v>
      </c>
      <c r="L794" s="104" t="s">
        <v>1457</v>
      </c>
      <c r="M794" s="41"/>
    </row>
    <row r="795" spans="2:13" hidden="1" x14ac:dyDescent="0.25">
      <c r="B795" s="39"/>
      <c r="C795" s="104" t="s">
        <v>1458</v>
      </c>
      <c r="D795" s="104" t="s">
        <v>336</v>
      </c>
      <c r="E795" s="104" t="s">
        <v>1459</v>
      </c>
      <c r="F795" s="165">
        <v>35.748500999999997</v>
      </c>
      <c r="G795" s="165">
        <v>139.348007</v>
      </c>
      <c r="H795" s="104">
        <v>463</v>
      </c>
      <c r="I795" s="104" t="s">
        <v>338</v>
      </c>
      <c r="J795" s="104" t="s">
        <v>1451</v>
      </c>
      <c r="K795" s="104" t="s">
        <v>1460</v>
      </c>
      <c r="L795" s="104" t="s">
        <v>1461</v>
      </c>
      <c r="M795" s="41"/>
    </row>
    <row r="796" spans="2:13" hidden="1" x14ac:dyDescent="0.25">
      <c r="B796" s="39"/>
      <c r="C796" s="105" t="s">
        <v>1462</v>
      </c>
      <c r="D796" s="105" t="s">
        <v>336</v>
      </c>
      <c r="E796" s="105" t="s">
        <v>1463</v>
      </c>
      <c r="F796" s="165">
        <v>25.934669</v>
      </c>
      <c r="G796" s="165">
        <v>119.66318</v>
      </c>
      <c r="H796" s="105">
        <v>46</v>
      </c>
      <c r="I796" s="105" t="s">
        <v>338</v>
      </c>
      <c r="J796" s="105" t="s">
        <v>486</v>
      </c>
      <c r="K796" s="105" t="s">
        <v>1464</v>
      </c>
      <c r="L796" s="105" t="s">
        <v>1465</v>
      </c>
      <c r="M796" s="41"/>
    </row>
    <row r="797" spans="2:13" hidden="1" x14ac:dyDescent="0.25">
      <c r="B797" s="39"/>
      <c r="C797" s="104" t="s">
        <v>1466</v>
      </c>
      <c r="D797" s="104" t="s">
        <v>336</v>
      </c>
      <c r="E797" s="104" t="s">
        <v>1467</v>
      </c>
      <c r="F797" s="165">
        <v>-24.555201</v>
      </c>
      <c r="G797" s="165">
        <v>25.918199999999999</v>
      </c>
      <c r="H797" s="104">
        <v>3299</v>
      </c>
      <c r="I797" s="104" t="s">
        <v>344</v>
      </c>
      <c r="J797" s="104" t="s">
        <v>1468</v>
      </c>
      <c r="K797" s="104" t="s">
        <v>1469</v>
      </c>
      <c r="L797" s="104" t="s">
        <v>1470</v>
      </c>
      <c r="M797" s="41"/>
    </row>
    <row r="798" spans="2:13" hidden="1" x14ac:dyDescent="0.25">
      <c r="B798" s="39"/>
      <c r="C798" s="104">
        <v>5365</v>
      </c>
      <c r="D798" s="104" t="s">
        <v>313</v>
      </c>
      <c r="E798" s="104" t="s">
        <v>1471</v>
      </c>
      <c r="F798" s="165">
        <v>64.736198000000002</v>
      </c>
      <c r="G798" s="165">
        <v>-156.93699699999999</v>
      </c>
      <c r="H798" s="104">
        <v>153</v>
      </c>
      <c r="I798" s="104" t="s">
        <v>323</v>
      </c>
      <c r="J798" s="104" t="s">
        <v>362</v>
      </c>
      <c r="K798" s="104" t="s">
        <v>363</v>
      </c>
      <c r="L798" s="104" t="s">
        <v>1472</v>
      </c>
      <c r="M798" s="41"/>
    </row>
    <row r="799" spans="2:13" hidden="1" x14ac:dyDescent="0.25">
      <c r="B799" s="39"/>
      <c r="C799" s="104">
        <v>2676</v>
      </c>
      <c r="D799" s="104" t="s">
        <v>313</v>
      </c>
      <c r="E799" s="104" t="s">
        <v>1473</v>
      </c>
      <c r="F799" s="165">
        <v>67.132400512695298</v>
      </c>
      <c r="G799" s="165">
        <v>20.814599990844702</v>
      </c>
      <c r="H799" s="104">
        <v>1027</v>
      </c>
      <c r="I799" s="104" t="s">
        <v>315</v>
      </c>
      <c r="J799" s="104" t="s">
        <v>499</v>
      </c>
      <c r="K799" s="104" t="s">
        <v>525</v>
      </c>
      <c r="L799" s="104" t="s">
        <v>1474</v>
      </c>
      <c r="M799" s="41"/>
    </row>
    <row r="800" spans="2:13" hidden="1" x14ac:dyDescent="0.25">
      <c r="B800" s="39"/>
      <c r="C800" s="104">
        <v>2531</v>
      </c>
      <c r="D800" s="104" t="s">
        <v>313</v>
      </c>
      <c r="E800" s="104" t="s">
        <v>1475</v>
      </c>
      <c r="F800" s="165">
        <v>53.300201416015597</v>
      </c>
      <c r="G800" s="165">
        <v>-8.9415903091430593</v>
      </c>
      <c r="H800" s="104">
        <v>81</v>
      </c>
      <c r="I800" s="104" t="s">
        <v>315</v>
      </c>
      <c r="J800" s="104" t="s">
        <v>599</v>
      </c>
      <c r="K800" s="104" t="s">
        <v>1476</v>
      </c>
      <c r="L800" s="104" t="s">
        <v>1477</v>
      </c>
      <c r="M800" s="41"/>
    </row>
    <row r="801" spans="2:13" hidden="1" x14ac:dyDescent="0.25">
      <c r="B801" s="39"/>
      <c r="C801" s="105">
        <v>5368</v>
      </c>
      <c r="D801" s="105" t="s">
        <v>313</v>
      </c>
      <c r="E801" s="105" t="s">
        <v>1478</v>
      </c>
      <c r="F801" s="165">
        <v>63.767693999999999</v>
      </c>
      <c r="G801" s="165">
        <v>-171.73330300000001</v>
      </c>
      <c r="H801" s="105">
        <v>27</v>
      </c>
      <c r="I801" s="105" t="s">
        <v>323</v>
      </c>
      <c r="J801" s="105" t="s">
        <v>362</v>
      </c>
      <c r="K801" s="105" t="s">
        <v>363</v>
      </c>
      <c r="L801" s="105" t="s">
        <v>1479</v>
      </c>
      <c r="M801" s="41"/>
    </row>
    <row r="802" spans="2:13" hidden="1" x14ac:dyDescent="0.25">
      <c r="B802" s="39"/>
      <c r="C802" s="104" t="s">
        <v>1480</v>
      </c>
      <c r="D802" s="104" t="s">
        <v>336</v>
      </c>
      <c r="E802" s="104" t="s">
        <v>1481</v>
      </c>
      <c r="F802" s="165">
        <v>38.965698000000003</v>
      </c>
      <c r="G802" s="165">
        <v>121.539001</v>
      </c>
      <c r="H802" s="104">
        <v>107</v>
      </c>
      <c r="I802" s="104" t="s">
        <v>338</v>
      </c>
      <c r="J802" s="104" t="s">
        <v>486</v>
      </c>
      <c r="K802" s="104" t="s">
        <v>1482</v>
      </c>
      <c r="L802" s="104" t="s">
        <v>1483</v>
      </c>
      <c r="M802" s="41"/>
    </row>
    <row r="803" spans="2:13" hidden="1" x14ac:dyDescent="0.25">
      <c r="B803" s="39"/>
      <c r="C803" s="104" t="s">
        <v>1484</v>
      </c>
      <c r="D803" s="104" t="s">
        <v>336</v>
      </c>
      <c r="E803" s="104" t="s">
        <v>1485</v>
      </c>
      <c r="F803" s="165">
        <v>51.148771000000004</v>
      </c>
      <c r="G803" s="165">
        <v>-0.19208900000000001</v>
      </c>
      <c r="H803" s="104">
        <v>202</v>
      </c>
      <c r="I803" s="104" t="s">
        <v>315</v>
      </c>
      <c r="J803" s="104" t="s">
        <v>332</v>
      </c>
      <c r="K803" s="104" t="s">
        <v>671</v>
      </c>
      <c r="L803" s="104" t="s">
        <v>1486</v>
      </c>
      <c r="M803" s="41"/>
    </row>
    <row r="804" spans="2:13" hidden="1" x14ac:dyDescent="0.25">
      <c r="B804" s="39"/>
      <c r="C804" s="105" t="s">
        <v>1487</v>
      </c>
      <c r="D804" s="105" t="s">
        <v>336</v>
      </c>
      <c r="E804" s="105" t="s">
        <v>1488</v>
      </c>
      <c r="F804" s="165">
        <v>38.292400000000001</v>
      </c>
      <c r="G804" s="165">
        <v>27.157</v>
      </c>
      <c r="H804" s="105">
        <v>412</v>
      </c>
      <c r="I804" s="105" t="s">
        <v>338</v>
      </c>
      <c r="J804" s="105" t="s">
        <v>470</v>
      </c>
      <c r="K804" s="105" t="s">
        <v>1489</v>
      </c>
      <c r="L804" s="105" t="s">
        <v>1490</v>
      </c>
      <c r="M804" s="41"/>
    </row>
    <row r="805" spans="2:13" hidden="1" x14ac:dyDescent="0.25">
      <c r="B805" s="39"/>
      <c r="C805" s="104" t="s">
        <v>1491</v>
      </c>
      <c r="D805" s="104" t="s">
        <v>336</v>
      </c>
      <c r="E805" s="104" t="s">
        <v>1492</v>
      </c>
      <c r="F805" s="165">
        <v>54.377602000000003</v>
      </c>
      <c r="G805" s="165">
        <v>18.466200000000001</v>
      </c>
      <c r="H805" s="104">
        <v>489</v>
      </c>
      <c r="I805" s="104" t="s">
        <v>315</v>
      </c>
      <c r="J805" s="104" t="s">
        <v>606</v>
      </c>
      <c r="K805" s="104" t="s">
        <v>1493</v>
      </c>
      <c r="L805" s="104" t="s">
        <v>1494</v>
      </c>
      <c r="M805" s="41"/>
    </row>
    <row r="806" spans="2:13" hidden="1" x14ac:dyDescent="0.25">
      <c r="B806" s="39"/>
      <c r="C806" s="104">
        <v>35084</v>
      </c>
      <c r="D806" s="104" t="s">
        <v>313</v>
      </c>
      <c r="E806" s="104" t="s">
        <v>1495</v>
      </c>
      <c r="F806" s="165">
        <v>58.814999</v>
      </c>
      <c r="G806" s="165">
        <v>28.013300000000001</v>
      </c>
      <c r="H806" s="104">
        <v>200</v>
      </c>
      <c r="I806" s="104" t="s">
        <v>315</v>
      </c>
      <c r="J806" s="104" t="s">
        <v>328</v>
      </c>
      <c r="K806" s="104" t="s">
        <v>1496</v>
      </c>
      <c r="L806" s="104" t="s">
        <v>1497</v>
      </c>
      <c r="M806" s="41"/>
    </row>
    <row r="807" spans="2:13" hidden="1" x14ac:dyDescent="0.25">
      <c r="B807" s="39"/>
      <c r="C807" s="104">
        <v>2623</v>
      </c>
      <c r="D807" s="104" t="s">
        <v>313</v>
      </c>
      <c r="E807" s="104" t="s">
        <v>1498</v>
      </c>
      <c r="F807" s="165">
        <v>54.579700000000003</v>
      </c>
      <c r="G807" s="165">
        <v>18.517199999999999</v>
      </c>
      <c r="H807" s="104">
        <v>144</v>
      </c>
      <c r="I807" s="104" t="s">
        <v>315</v>
      </c>
      <c r="J807" s="104" t="s">
        <v>606</v>
      </c>
      <c r="K807" s="104" t="s">
        <v>1493</v>
      </c>
      <c r="L807" s="104" t="s">
        <v>1499</v>
      </c>
      <c r="M807" s="41"/>
    </row>
    <row r="808" spans="2:13" hidden="1" x14ac:dyDescent="0.25">
      <c r="B808" s="39"/>
      <c r="C808" s="104">
        <v>2594</v>
      </c>
      <c r="D808" s="104" t="s">
        <v>313</v>
      </c>
      <c r="E808" s="104" t="s">
        <v>1500</v>
      </c>
      <c r="F808" s="165">
        <v>59.185001</v>
      </c>
      <c r="G808" s="165">
        <v>9.5669400000000007</v>
      </c>
      <c r="H808" s="104">
        <v>463</v>
      </c>
      <c r="I808" s="104" t="s">
        <v>315</v>
      </c>
      <c r="J808" s="104" t="s">
        <v>400</v>
      </c>
      <c r="K808" s="104" t="s">
        <v>1501</v>
      </c>
      <c r="L808" s="104" t="s">
        <v>1502</v>
      </c>
      <c r="M808" s="41"/>
    </row>
    <row r="809" spans="2:13" hidden="1" x14ac:dyDescent="0.25">
      <c r="B809" s="39"/>
      <c r="C809" s="105">
        <v>5843</v>
      </c>
      <c r="D809" s="105" t="s">
        <v>313</v>
      </c>
      <c r="E809" s="105" t="s">
        <v>1503</v>
      </c>
      <c r="F809" s="165">
        <v>-35.696201000000002</v>
      </c>
      <c r="G809" s="165">
        <v>-63.758301000000003</v>
      </c>
      <c r="H809" s="105">
        <v>459</v>
      </c>
      <c r="I809" s="105" t="s">
        <v>358</v>
      </c>
      <c r="J809" s="105" t="s">
        <v>580</v>
      </c>
      <c r="K809" s="105" t="s">
        <v>1504</v>
      </c>
      <c r="L809" s="105" t="s">
        <v>1505</v>
      </c>
      <c r="M809" s="41"/>
    </row>
    <row r="810" spans="2:13" hidden="1" x14ac:dyDescent="0.25">
      <c r="B810" s="39"/>
      <c r="C810" s="105" t="s">
        <v>1506</v>
      </c>
      <c r="D810" s="105" t="s">
        <v>336</v>
      </c>
      <c r="E810" s="105" t="s">
        <v>1507</v>
      </c>
      <c r="F810" s="165">
        <v>46.238098000000001</v>
      </c>
      <c r="G810" s="165">
        <v>6.1089500000000001</v>
      </c>
      <c r="H810" s="105">
        <v>1411</v>
      </c>
      <c r="I810" s="105" t="s">
        <v>315</v>
      </c>
      <c r="J810" s="105" t="s">
        <v>1508</v>
      </c>
      <c r="K810" s="105" t="s">
        <v>1509</v>
      </c>
      <c r="L810" s="105" t="s">
        <v>1510</v>
      </c>
      <c r="M810" s="41"/>
    </row>
    <row r="811" spans="2:13" hidden="1" x14ac:dyDescent="0.25">
      <c r="B811" s="39"/>
      <c r="C811" s="105">
        <v>2783</v>
      </c>
      <c r="D811" s="105" t="s">
        <v>313</v>
      </c>
      <c r="E811" s="105" t="s">
        <v>1511</v>
      </c>
      <c r="F811" s="165">
        <v>-34.005600000000001</v>
      </c>
      <c r="G811" s="165">
        <v>22.378902</v>
      </c>
      <c r="H811" s="105">
        <v>648</v>
      </c>
      <c r="I811" s="105" t="s">
        <v>344</v>
      </c>
      <c r="J811" s="105" t="s">
        <v>755</v>
      </c>
      <c r="K811" s="105" t="s">
        <v>938</v>
      </c>
      <c r="L811" s="105" t="s">
        <v>1512</v>
      </c>
      <c r="M811" s="41"/>
    </row>
    <row r="812" spans="2:13" hidden="1" x14ac:dyDescent="0.25">
      <c r="B812" s="39"/>
      <c r="C812" s="104" t="s">
        <v>1513</v>
      </c>
      <c r="D812" s="104" t="s">
        <v>336</v>
      </c>
      <c r="E812" s="104" t="s">
        <v>1514</v>
      </c>
      <c r="F812" s="165">
        <v>19.292801000000001</v>
      </c>
      <c r="G812" s="165">
        <v>-81.357697000000002</v>
      </c>
      <c r="H812" s="104">
        <v>8</v>
      </c>
      <c r="I812" s="104" t="s">
        <v>323</v>
      </c>
      <c r="J812" s="104" t="s">
        <v>1515</v>
      </c>
      <c r="K812" s="104" t="s">
        <v>1516</v>
      </c>
      <c r="L812" s="104" t="s">
        <v>1517</v>
      </c>
      <c r="M812" s="41"/>
    </row>
    <row r="813" spans="2:13" hidden="1" x14ac:dyDescent="0.25">
      <c r="B813" s="39"/>
      <c r="C813" s="105">
        <v>5030</v>
      </c>
      <c r="D813" s="105" t="s">
        <v>313</v>
      </c>
      <c r="E813" s="105" t="s">
        <v>1518</v>
      </c>
      <c r="F813" s="165">
        <v>-38.6633</v>
      </c>
      <c r="G813" s="165">
        <v>177.97799699999999</v>
      </c>
      <c r="H813" s="105">
        <v>15</v>
      </c>
      <c r="I813" s="105" t="s">
        <v>372</v>
      </c>
      <c r="J813" s="105" t="s">
        <v>404</v>
      </c>
      <c r="K813" s="105" t="s">
        <v>1519</v>
      </c>
      <c r="L813" s="105" t="s">
        <v>1520</v>
      </c>
      <c r="M813" s="41"/>
    </row>
    <row r="814" spans="2:13" hidden="1" x14ac:dyDescent="0.25">
      <c r="B814" s="39"/>
      <c r="C814" s="104">
        <v>5031</v>
      </c>
      <c r="D814" s="104" t="s">
        <v>313</v>
      </c>
      <c r="E814" s="104" t="s">
        <v>1521</v>
      </c>
      <c r="F814" s="165">
        <v>-43.906700134277301</v>
      </c>
      <c r="G814" s="165">
        <v>170.128005981445</v>
      </c>
      <c r="H814" s="104">
        <v>1824</v>
      </c>
      <c r="I814" s="104" t="s">
        <v>372</v>
      </c>
      <c r="J814" s="104" t="s">
        <v>404</v>
      </c>
      <c r="K814" s="104" t="s">
        <v>1051</v>
      </c>
      <c r="L814" s="104" t="s">
        <v>1522</v>
      </c>
      <c r="M814" s="41"/>
    </row>
    <row r="815" spans="2:13" hidden="1" x14ac:dyDescent="0.25">
      <c r="B815" s="39"/>
      <c r="C815" s="105">
        <v>2630</v>
      </c>
      <c r="D815" s="105" t="s">
        <v>313</v>
      </c>
      <c r="E815" s="105" t="s">
        <v>1523</v>
      </c>
      <c r="F815" s="165">
        <v>53.584702</v>
      </c>
      <c r="G815" s="165">
        <v>14.902200000000001</v>
      </c>
      <c r="H815" s="105">
        <v>154</v>
      </c>
      <c r="I815" s="105" t="s">
        <v>315</v>
      </c>
      <c r="J815" s="105" t="s">
        <v>606</v>
      </c>
      <c r="K815" s="105" t="s">
        <v>1524</v>
      </c>
      <c r="L815" s="105" t="s">
        <v>1525</v>
      </c>
      <c r="M815" s="41"/>
    </row>
    <row r="816" spans="2:13" hidden="1" x14ac:dyDescent="0.25">
      <c r="B816" s="39"/>
      <c r="C816" s="104">
        <v>6496</v>
      </c>
      <c r="D816" s="104" t="s">
        <v>313</v>
      </c>
      <c r="E816" s="104" t="s">
        <v>1526</v>
      </c>
      <c r="F816" s="165">
        <v>52.527000427246001</v>
      </c>
      <c r="G816" s="165">
        <v>31.016700744628899</v>
      </c>
      <c r="H816" s="104">
        <v>472</v>
      </c>
      <c r="I816" s="104" t="s">
        <v>315</v>
      </c>
      <c r="J816" s="104" t="s">
        <v>567</v>
      </c>
      <c r="K816" s="104" t="s">
        <v>1527</v>
      </c>
      <c r="L816" s="104" t="s">
        <v>1528</v>
      </c>
      <c r="M816" s="41"/>
    </row>
    <row r="817" spans="2:13" hidden="1" x14ac:dyDescent="0.25">
      <c r="B817" s="39"/>
      <c r="C817" s="104">
        <v>1985</v>
      </c>
      <c r="D817" s="104" t="s">
        <v>313</v>
      </c>
      <c r="E817" s="104" t="s">
        <v>1529</v>
      </c>
      <c r="F817" s="165">
        <v>53.319198608400001</v>
      </c>
      <c r="G817" s="165">
        <v>-60.425800323499999</v>
      </c>
      <c r="H817" s="104">
        <v>160</v>
      </c>
      <c r="I817" s="104" t="s">
        <v>323</v>
      </c>
      <c r="J817" s="104" t="s">
        <v>396</v>
      </c>
      <c r="K817" s="104" t="s">
        <v>1530</v>
      </c>
      <c r="L817" s="104" t="s">
        <v>1531</v>
      </c>
      <c r="M817" s="41"/>
    </row>
    <row r="818" spans="2:13" hidden="1" x14ac:dyDescent="0.25">
      <c r="B818" s="39"/>
      <c r="C818" s="104">
        <v>42913</v>
      </c>
      <c r="D818" s="104" t="s">
        <v>313</v>
      </c>
      <c r="E818" s="104" t="s">
        <v>1532</v>
      </c>
      <c r="F818" s="165">
        <v>51.969203999999998</v>
      </c>
      <c r="G818" s="165">
        <v>85.836539000000002</v>
      </c>
      <c r="H818" s="104">
        <v>965</v>
      </c>
      <c r="I818" s="104" t="s">
        <v>315</v>
      </c>
      <c r="J818" s="104" t="s">
        <v>328</v>
      </c>
      <c r="K818" s="104" t="s">
        <v>1533</v>
      </c>
      <c r="L818" s="104" t="s">
        <v>1534</v>
      </c>
      <c r="M818" s="41"/>
    </row>
    <row r="819" spans="2:13" hidden="1" x14ac:dyDescent="0.25">
      <c r="B819" s="39"/>
      <c r="C819" s="105" t="s">
        <v>1535</v>
      </c>
      <c r="D819" s="105" t="s">
        <v>336</v>
      </c>
      <c r="E819" s="105" t="s">
        <v>1536</v>
      </c>
      <c r="F819" s="165">
        <v>57.662799999999997</v>
      </c>
      <c r="G819" s="165">
        <v>12.2798</v>
      </c>
      <c r="H819" s="105">
        <v>506</v>
      </c>
      <c r="I819" s="105" t="s">
        <v>315</v>
      </c>
      <c r="J819" s="105" t="s">
        <v>499</v>
      </c>
      <c r="K819" s="105" t="s">
        <v>1537</v>
      </c>
      <c r="L819" s="105" t="s">
        <v>1538</v>
      </c>
      <c r="M819" s="41"/>
    </row>
    <row r="820" spans="2:13" hidden="1" x14ac:dyDescent="0.25">
      <c r="B820" s="39"/>
      <c r="C820" s="104">
        <v>2820</v>
      </c>
      <c r="D820" s="104" t="s">
        <v>313</v>
      </c>
      <c r="E820" s="104" t="s">
        <v>1539</v>
      </c>
      <c r="F820" s="165">
        <v>-33.984901000000001</v>
      </c>
      <c r="G820" s="165">
        <v>25.6173</v>
      </c>
      <c r="H820" s="104">
        <v>226</v>
      </c>
      <c r="I820" s="104" t="s">
        <v>344</v>
      </c>
      <c r="J820" s="104" t="s">
        <v>755</v>
      </c>
      <c r="K820" s="104" t="s">
        <v>756</v>
      </c>
      <c r="L820" s="104" t="s">
        <v>1540</v>
      </c>
      <c r="M820" s="41"/>
    </row>
    <row r="821" spans="2:13" hidden="1" x14ac:dyDescent="0.25">
      <c r="B821" s="39"/>
      <c r="C821" s="104" t="s">
        <v>1541</v>
      </c>
      <c r="D821" s="104" t="s">
        <v>336</v>
      </c>
      <c r="E821" s="104" t="s">
        <v>1542</v>
      </c>
      <c r="F821" s="165">
        <v>27.931899999999999</v>
      </c>
      <c r="G821" s="165">
        <v>-15.3866</v>
      </c>
      <c r="H821" s="104">
        <v>78</v>
      </c>
      <c r="I821" s="104" t="s">
        <v>344</v>
      </c>
      <c r="J821" s="104" t="s">
        <v>414</v>
      </c>
      <c r="K821" s="104" t="s">
        <v>1338</v>
      </c>
      <c r="L821" s="104" t="s">
        <v>1543</v>
      </c>
      <c r="M821" s="41"/>
    </row>
    <row r="822" spans="2:13" hidden="1" x14ac:dyDescent="0.25">
      <c r="B822" s="39"/>
      <c r="C822" s="104">
        <v>1878</v>
      </c>
      <c r="D822" s="104" t="s">
        <v>313</v>
      </c>
      <c r="E822" s="104" t="s">
        <v>1544</v>
      </c>
      <c r="F822" s="165">
        <v>55.179698944099997</v>
      </c>
      <c r="G822" s="165">
        <v>-118.885002136</v>
      </c>
      <c r="H822" s="104">
        <v>2195</v>
      </c>
      <c r="I822" s="104" t="s">
        <v>323</v>
      </c>
      <c r="J822" s="104" t="s">
        <v>396</v>
      </c>
      <c r="K822" s="104" t="s">
        <v>784</v>
      </c>
      <c r="L822" s="104" t="s">
        <v>1545</v>
      </c>
      <c r="M822" s="41"/>
    </row>
    <row r="823" spans="2:13" hidden="1" x14ac:dyDescent="0.25">
      <c r="B823" s="39"/>
      <c r="C823" s="104">
        <v>2510</v>
      </c>
      <c r="D823" s="104" t="s">
        <v>313</v>
      </c>
      <c r="E823" s="104" t="s">
        <v>1546</v>
      </c>
      <c r="F823" s="165">
        <v>52.962200164799903</v>
      </c>
      <c r="G823" s="165">
        <v>-0.56162500381500002</v>
      </c>
      <c r="H823" s="104">
        <v>367</v>
      </c>
      <c r="I823" s="104" t="s">
        <v>315</v>
      </c>
      <c r="J823" s="104" t="s">
        <v>332</v>
      </c>
      <c r="K823" s="104" t="s">
        <v>671</v>
      </c>
      <c r="L823" s="104" t="s">
        <v>1547</v>
      </c>
      <c r="M823" s="41"/>
    </row>
    <row r="824" spans="2:13" hidden="1" x14ac:dyDescent="0.25">
      <c r="B824" s="39"/>
      <c r="C824" s="104">
        <v>2213</v>
      </c>
      <c r="D824" s="104" t="s">
        <v>313</v>
      </c>
      <c r="E824" s="104" t="s">
        <v>1548</v>
      </c>
      <c r="F824" s="165">
        <v>52.134602000000001</v>
      </c>
      <c r="G824" s="165">
        <v>7.6848299999999998</v>
      </c>
      <c r="H824" s="104">
        <v>160</v>
      </c>
      <c r="I824" s="104" t="s">
        <v>315</v>
      </c>
      <c r="J824" s="104" t="s">
        <v>735</v>
      </c>
      <c r="K824" s="104" t="s">
        <v>1114</v>
      </c>
      <c r="L824" s="104" t="s">
        <v>1549</v>
      </c>
      <c r="M824" s="41"/>
    </row>
    <row r="825" spans="2:13" hidden="1" x14ac:dyDescent="0.25">
      <c r="B825" s="39"/>
      <c r="C825" s="105">
        <v>26999</v>
      </c>
      <c r="D825" s="105" t="s">
        <v>313</v>
      </c>
      <c r="E825" s="105" t="s">
        <v>1550</v>
      </c>
      <c r="F825" s="165">
        <v>-34.250801086400003</v>
      </c>
      <c r="G825" s="165">
        <v>146.06700134299999</v>
      </c>
      <c r="H825" s="105">
        <v>439</v>
      </c>
      <c r="I825" s="105" t="s">
        <v>372</v>
      </c>
      <c r="J825" s="105" t="s">
        <v>373</v>
      </c>
      <c r="K825" s="105" t="s">
        <v>385</v>
      </c>
      <c r="L825" s="105" t="s">
        <v>1551</v>
      </c>
      <c r="M825" s="41"/>
    </row>
    <row r="826" spans="2:13" hidden="1" x14ac:dyDescent="0.25">
      <c r="B826" s="39"/>
      <c r="C826" s="104">
        <v>2442</v>
      </c>
      <c r="D826" s="104" t="s">
        <v>313</v>
      </c>
      <c r="E826" s="104" t="s">
        <v>1552</v>
      </c>
      <c r="F826" s="165">
        <v>53.5744018554687</v>
      </c>
      <c r="G826" s="165">
        <v>-0.35083299875259399</v>
      </c>
      <c r="H826" s="104">
        <v>121</v>
      </c>
      <c r="I826" s="104" t="s">
        <v>315</v>
      </c>
      <c r="J826" s="104" t="s">
        <v>332</v>
      </c>
      <c r="K826" s="104" t="s">
        <v>671</v>
      </c>
      <c r="L826" s="104" t="s">
        <v>1553</v>
      </c>
      <c r="M826" s="41"/>
    </row>
    <row r="827" spans="2:13" hidden="1" x14ac:dyDescent="0.25">
      <c r="B827" s="39"/>
      <c r="C827" s="104">
        <v>2519</v>
      </c>
      <c r="D827" s="104" t="s">
        <v>313</v>
      </c>
      <c r="E827" s="104" t="s">
        <v>1554</v>
      </c>
      <c r="F827" s="165">
        <v>53.119700999999999</v>
      </c>
      <c r="G827" s="165">
        <v>6.57944</v>
      </c>
      <c r="H827" s="104">
        <v>17</v>
      </c>
      <c r="I827" s="104" t="s">
        <v>315</v>
      </c>
      <c r="J827" s="104" t="s">
        <v>440</v>
      </c>
      <c r="K827" s="104" t="s">
        <v>1555</v>
      </c>
      <c r="L827" s="104" t="s">
        <v>1556</v>
      </c>
      <c r="M827" s="41"/>
    </row>
    <row r="828" spans="2:13" hidden="1" x14ac:dyDescent="0.25">
      <c r="B828" s="39"/>
      <c r="C828" s="105" t="s">
        <v>1557</v>
      </c>
      <c r="D828" s="105" t="s">
        <v>336</v>
      </c>
      <c r="E828" s="105" t="s">
        <v>1558</v>
      </c>
      <c r="F828" s="165">
        <v>20.523342</v>
      </c>
      <c r="G828" s="165">
        <v>-103.310108</v>
      </c>
      <c r="H828" s="105">
        <v>5016</v>
      </c>
      <c r="I828" s="105" t="s">
        <v>323</v>
      </c>
      <c r="J828" s="105" t="s">
        <v>927</v>
      </c>
      <c r="K828" s="105" t="s">
        <v>1086</v>
      </c>
      <c r="L828" s="105" t="s">
        <v>1559</v>
      </c>
      <c r="M828" s="41"/>
    </row>
    <row r="829" spans="2:13" hidden="1" x14ac:dyDescent="0.25">
      <c r="B829" s="39"/>
      <c r="C829" s="105">
        <v>5765</v>
      </c>
      <c r="D829" s="105" t="s">
        <v>313</v>
      </c>
      <c r="E829" s="105" t="s">
        <v>1560</v>
      </c>
      <c r="F829" s="165">
        <v>-33.005566999999999</v>
      </c>
      <c r="G829" s="165">
        <v>-58.612833000000002</v>
      </c>
      <c r="H829" s="105">
        <v>75</v>
      </c>
      <c r="I829" s="105" t="s">
        <v>358</v>
      </c>
      <c r="J829" s="105" t="s">
        <v>580</v>
      </c>
      <c r="K829" s="105" t="s">
        <v>1130</v>
      </c>
      <c r="L829" s="105" t="s">
        <v>1561</v>
      </c>
      <c r="M829" s="41"/>
    </row>
    <row r="830" spans="2:13" hidden="1" x14ac:dyDescent="0.25">
      <c r="B830" s="39"/>
      <c r="C830" s="104" t="s">
        <v>1562</v>
      </c>
      <c r="D830" s="104" t="s">
        <v>336</v>
      </c>
      <c r="E830" s="104" t="s">
        <v>1563</v>
      </c>
      <c r="F830" s="165">
        <v>13.4834</v>
      </c>
      <c r="G830" s="165">
        <v>144.79600500000001</v>
      </c>
      <c r="H830" s="104">
        <v>298</v>
      </c>
      <c r="I830" s="104" t="s">
        <v>372</v>
      </c>
      <c r="J830" s="104" t="s">
        <v>1564</v>
      </c>
      <c r="K830" s="104" t="s">
        <v>1565</v>
      </c>
      <c r="L830" s="104" t="s">
        <v>1566</v>
      </c>
      <c r="M830" s="41"/>
    </row>
    <row r="831" spans="2:13" hidden="1" x14ac:dyDescent="0.25">
      <c r="B831" s="39"/>
      <c r="C831" s="104" t="s">
        <v>1567</v>
      </c>
      <c r="D831" s="104" t="s">
        <v>336</v>
      </c>
      <c r="E831" s="104" t="s">
        <v>1568</v>
      </c>
      <c r="F831" s="165">
        <v>23.392401</v>
      </c>
      <c r="G831" s="165">
        <v>113.299004</v>
      </c>
      <c r="H831" s="104">
        <v>50</v>
      </c>
      <c r="I831" s="104" t="s">
        <v>338</v>
      </c>
      <c r="J831" s="104" t="s">
        <v>486</v>
      </c>
      <c r="K831" s="104" t="s">
        <v>1569</v>
      </c>
      <c r="L831" s="104" t="s">
        <v>1570</v>
      </c>
      <c r="M831" s="41"/>
    </row>
    <row r="832" spans="2:13" hidden="1" x14ac:dyDescent="0.25">
      <c r="B832" s="39"/>
      <c r="C832" s="105" t="s">
        <v>1571</v>
      </c>
      <c r="D832" s="105" t="s">
        <v>336</v>
      </c>
      <c r="E832" s="105" t="s">
        <v>1572</v>
      </c>
      <c r="F832" s="165">
        <v>14.583299999999999</v>
      </c>
      <c r="G832" s="165">
        <v>-90.527495999999999</v>
      </c>
      <c r="H832" s="105">
        <v>4952</v>
      </c>
      <c r="I832" s="105" t="s">
        <v>323</v>
      </c>
      <c r="J832" s="105" t="s">
        <v>1573</v>
      </c>
      <c r="K832" s="105" t="s">
        <v>1574</v>
      </c>
      <c r="L832" s="105" t="s">
        <v>1575</v>
      </c>
      <c r="M832" s="41"/>
    </row>
    <row r="833" spans="2:13" hidden="1" x14ac:dyDescent="0.25">
      <c r="B833" s="39"/>
      <c r="C833" s="104" t="s">
        <v>1576</v>
      </c>
      <c r="D833" s="104" t="s">
        <v>336</v>
      </c>
      <c r="E833" s="104" t="s">
        <v>1577</v>
      </c>
      <c r="F833" s="165">
        <v>-2.1574200000000001</v>
      </c>
      <c r="G833" s="165">
        <v>-79.883598000000006</v>
      </c>
      <c r="H833" s="104">
        <v>19</v>
      </c>
      <c r="I833" s="104" t="s">
        <v>358</v>
      </c>
      <c r="J833" s="104" t="s">
        <v>1578</v>
      </c>
      <c r="K833" s="104" t="s">
        <v>1579</v>
      </c>
      <c r="L833" s="104" t="s">
        <v>1580</v>
      </c>
      <c r="M833" s="41"/>
    </row>
    <row r="834" spans="2:13" hidden="1" x14ac:dyDescent="0.25">
      <c r="B834" s="39"/>
      <c r="C834" s="104" t="s">
        <v>1581</v>
      </c>
      <c r="D834" s="104" t="s">
        <v>336</v>
      </c>
      <c r="E834" s="104" t="s">
        <v>1582</v>
      </c>
      <c r="F834" s="165">
        <v>25.219828</v>
      </c>
      <c r="G834" s="165">
        <v>110.039553</v>
      </c>
      <c r="H834" s="104">
        <v>570</v>
      </c>
      <c r="I834" s="104" t="s">
        <v>338</v>
      </c>
      <c r="J834" s="104" t="s">
        <v>486</v>
      </c>
      <c r="K834" s="104" t="s">
        <v>1583</v>
      </c>
      <c r="L834" s="104" t="s">
        <v>1584</v>
      </c>
      <c r="M834" s="41"/>
    </row>
    <row r="835" spans="2:13" hidden="1" x14ac:dyDescent="0.25">
      <c r="B835" s="39"/>
      <c r="C835" s="104" t="s">
        <v>1585</v>
      </c>
      <c r="D835" s="104" t="s">
        <v>336</v>
      </c>
      <c r="E835" s="104" t="s">
        <v>1586</v>
      </c>
      <c r="F835" s="165">
        <v>26.541466</v>
      </c>
      <c r="G835" s="165">
        <v>106.803331</v>
      </c>
      <c r="H835" s="104">
        <v>3736</v>
      </c>
      <c r="I835" s="104" t="s">
        <v>338</v>
      </c>
      <c r="J835" s="104" t="s">
        <v>486</v>
      </c>
      <c r="K835" s="104" t="s">
        <v>1587</v>
      </c>
      <c r="L835" s="104" t="s">
        <v>1588</v>
      </c>
      <c r="M835" s="41"/>
    </row>
    <row r="836" spans="2:13" hidden="1" x14ac:dyDescent="0.25">
      <c r="B836" s="39"/>
      <c r="C836" s="104">
        <v>5367</v>
      </c>
      <c r="D836" s="104" t="s">
        <v>313</v>
      </c>
      <c r="E836" s="104" t="s">
        <v>1589</v>
      </c>
      <c r="F836" s="165">
        <v>62.155859</v>
      </c>
      <c r="G836" s="165">
        <v>-145.45466200000001</v>
      </c>
      <c r="H836" s="104">
        <v>1586</v>
      </c>
      <c r="I836" s="104" t="s">
        <v>323</v>
      </c>
      <c r="J836" s="104" t="s">
        <v>362</v>
      </c>
      <c r="K836" s="104" t="s">
        <v>363</v>
      </c>
      <c r="L836" s="104" t="s">
        <v>1590</v>
      </c>
      <c r="M836" s="41"/>
    </row>
    <row r="837" spans="2:13" hidden="1" x14ac:dyDescent="0.25">
      <c r="B837" s="39"/>
      <c r="C837" s="104">
        <v>5369</v>
      </c>
      <c r="D837" s="104" t="s">
        <v>313</v>
      </c>
      <c r="E837" s="104" t="s">
        <v>1591</v>
      </c>
      <c r="F837" s="165">
        <v>58.4253006</v>
      </c>
      <c r="G837" s="165">
        <v>-135.70700070000001</v>
      </c>
      <c r="H837" s="104">
        <v>35</v>
      </c>
      <c r="I837" s="104" t="s">
        <v>323</v>
      </c>
      <c r="J837" s="104" t="s">
        <v>362</v>
      </c>
      <c r="K837" s="104" t="s">
        <v>363</v>
      </c>
      <c r="L837" s="104" t="s">
        <v>1592</v>
      </c>
      <c r="M837" s="41"/>
    </row>
    <row r="838" spans="2:13" hidden="1" x14ac:dyDescent="0.25">
      <c r="B838" s="39"/>
      <c r="C838" s="104">
        <v>29282</v>
      </c>
      <c r="D838" s="104" t="s">
        <v>313</v>
      </c>
      <c r="E838" s="104" t="s">
        <v>1593</v>
      </c>
      <c r="F838" s="165">
        <v>68.578827000000004</v>
      </c>
      <c r="G838" s="165">
        <v>15.033417</v>
      </c>
      <c r="H838" s="104">
        <v>11</v>
      </c>
      <c r="I838" s="104" t="s">
        <v>315</v>
      </c>
      <c r="J838" s="104" t="s">
        <v>400</v>
      </c>
      <c r="K838" s="104" t="s">
        <v>423</v>
      </c>
      <c r="L838" s="104" t="s">
        <v>1594</v>
      </c>
      <c r="M838" s="41"/>
    </row>
    <row r="839" spans="2:13" hidden="1" x14ac:dyDescent="0.25">
      <c r="B839" s="39"/>
      <c r="C839" s="105" t="s">
        <v>1595</v>
      </c>
      <c r="D839" s="105" t="s">
        <v>336</v>
      </c>
      <c r="E839" s="105" t="s">
        <v>1596</v>
      </c>
      <c r="F839" s="165">
        <v>19.934899999999999</v>
      </c>
      <c r="G839" s="165">
        <v>110.459</v>
      </c>
      <c r="H839" s="105">
        <v>75</v>
      </c>
      <c r="I839" s="105" t="s">
        <v>338</v>
      </c>
      <c r="J839" s="105" t="s">
        <v>486</v>
      </c>
      <c r="K839" s="105" t="s">
        <v>1597</v>
      </c>
      <c r="L839" s="105" t="s">
        <v>1598</v>
      </c>
      <c r="M839" s="41"/>
    </row>
    <row r="840" spans="2:13" hidden="1" x14ac:dyDescent="0.25">
      <c r="B840" s="39"/>
      <c r="C840" s="104">
        <v>5372</v>
      </c>
      <c r="D840" s="104" t="s">
        <v>313</v>
      </c>
      <c r="E840" s="104" t="s">
        <v>1599</v>
      </c>
      <c r="F840" s="165">
        <v>59.243921</v>
      </c>
      <c r="G840" s="165">
        <v>-135.52392499999999</v>
      </c>
      <c r="H840" s="104">
        <v>15</v>
      </c>
      <c r="I840" s="104" t="s">
        <v>323</v>
      </c>
      <c r="J840" s="104" t="s">
        <v>362</v>
      </c>
      <c r="K840" s="104" t="s">
        <v>363</v>
      </c>
      <c r="L840" s="104" t="s">
        <v>1600</v>
      </c>
      <c r="M840" s="41"/>
    </row>
    <row r="841" spans="2:13" hidden="1" x14ac:dyDescent="0.25">
      <c r="B841" s="39"/>
      <c r="C841" s="104">
        <v>1767</v>
      </c>
      <c r="D841" s="104" t="s">
        <v>313</v>
      </c>
      <c r="E841" s="104" t="s">
        <v>1601</v>
      </c>
      <c r="F841" s="165">
        <v>60.789200000000001</v>
      </c>
      <c r="G841" s="165">
        <v>-137.54600500000001</v>
      </c>
      <c r="H841" s="104">
        <v>2150</v>
      </c>
      <c r="I841" s="104" t="s">
        <v>323</v>
      </c>
      <c r="J841" s="104" t="s">
        <v>396</v>
      </c>
      <c r="K841" s="104" t="s">
        <v>682</v>
      </c>
      <c r="L841" s="104" t="s">
        <v>1602</v>
      </c>
      <c r="M841" s="41"/>
    </row>
    <row r="842" spans="2:13" hidden="1" x14ac:dyDescent="0.25">
      <c r="B842" s="39"/>
      <c r="C842" s="104" t="s">
        <v>1603</v>
      </c>
      <c r="D842" s="104" t="s">
        <v>336</v>
      </c>
      <c r="E842" s="104" t="s">
        <v>1604</v>
      </c>
      <c r="F842" s="165">
        <v>44.880798339800002</v>
      </c>
      <c r="G842" s="165">
        <v>-63.508598327599998</v>
      </c>
      <c r="H842" s="104">
        <v>477</v>
      </c>
      <c r="I842" s="104" t="s">
        <v>323</v>
      </c>
      <c r="J842" s="104" t="s">
        <v>396</v>
      </c>
      <c r="K842" s="104" t="s">
        <v>1605</v>
      </c>
      <c r="L842" s="104" t="s">
        <v>1606</v>
      </c>
      <c r="M842" s="41"/>
    </row>
    <row r="843" spans="2:13" hidden="1" x14ac:dyDescent="0.25">
      <c r="B843" s="39"/>
      <c r="C843" s="105">
        <v>2670</v>
      </c>
      <c r="D843" s="105" t="s">
        <v>313</v>
      </c>
      <c r="E843" s="105" t="s">
        <v>1607</v>
      </c>
      <c r="F843" s="165">
        <v>56.6911010742187</v>
      </c>
      <c r="G843" s="165">
        <v>12.8201999664306</v>
      </c>
      <c r="H843" s="105">
        <v>101</v>
      </c>
      <c r="I843" s="105" t="s">
        <v>315</v>
      </c>
      <c r="J843" s="105" t="s">
        <v>499</v>
      </c>
      <c r="K843" s="105" t="s">
        <v>1608</v>
      </c>
      <c r="L843" s="105" t="s">
        <v>1609</v>
      </c>
      <c r="M843" s="41"/>
    </row>
    <row r="844" spans="2:13" hidden="1" x14ac:dyDescent="0.25">
      <c r="B844" s="39"/>
      <c r="C844" s="104" t="s">
        <v>1610</v>
      </c>
      <c r="D844" s="104" t="s">
        <v>336</v>
      </c>
      <c r="E844" s="104" t="s">
        <v>1611</v>
      </c>
      <c r="F844" s="165">
        <v>53.630401999999997</v>
      </c>
      <c r="G844" s="165">
        <v>9.9882299999999997</v>
      </c>
      <c r="H844" s="104">
        <v>53</v>
      </c>
      <c r="I844" s="104" t="s">
        <v>315</v>
      </c>
      <c r="J844" s="104" t="s">
        <v>735</v>
      </c>
      <c r="K844" s="104" t="s">
        <v>1612</v>
      </c>
      <c r="L844" s="104" t="s">
        <v>1613</v>
      </c>
      <c r="M844" s="41"/>
    </row>
    <row r="845" spans="2:13" hidden="1" x14ac:dyDescent="0.25">
      <c r="B845" s="39"/>
      <c r="C845" s="105">
        <v>2234</v>
      </c>
      <c r="D845" s="105" t="s">
        <v>313</v>
      </c>
      <c r="E845" s="105" t="s">
        <v>1614</v>
      </c>
      <c r="F845" s="165">
        <v>53.5352783203125</v>
      </c>
      <c r="G845" s="165">
        <v>9.8355560302734304</v>
      </c>
      <c r="H845" s="105">
        <v>23</v>
      </c>
      <c r="I845" s="105" t="s">
        <v>315</v>
      </c>
      <c r="J845" s="105" t="s">
        <v>735</v>
      </c>
      <c r="K845" s="105" t="s">
        <v>1612</v>
      </c>
      <c r="L845" s="105" t="s">
        <v>1613</v>
      </c>
      <c r="M845" s="41"/>
    </row>
    <row r="846" spans="2:13" hidden="1" x14ac:dyDescent="0.25">
      <c r="B846" s="39"/>
      <c r="C846" s="105">
        <v>5033</v>
      </c>
      <c r="D846" s="105" t="s">
        <v>313</v>
      </c>
      <c r="E846" s="105" t="s">
        <v>1615</v>
      </c>
      <c r="F846" s="165">
        <v>-37.866699218800001</v>
      </c>
      <c r="G846" s="165">
        <v>175.33200073200001</v>
      </c>
      <c r="H846" s="105">
        <v>172</v>
      </c>
      <c r="I846" s="105" t="s">
        <v>372</v>
      </c>
      <c r="J846" s="105" t="s">
        <v>404</v>
      </c>
      <c r="K846" s="105" t="s">
        <v>1616</v>
      </c>
      <c r="L846" s="105" t="s">
        <v>1617</v>
      </c>
      <c r="M846" s="41"/>
    </row>
    <row r="847" spans="2:13" hidden="1" x14ac:dyDescent="0.25">
      <c r="B847" s="39"/>
      <c r="C847" s="104">
        <v>28115</v>
      </c>
      <c r="D847" s="104" t="s">
        <v>313</v>
      </c>
      <c r="E847" s="104" t="s">
        <v>1618</v>
      </c>
      <c r="F847" s="165">
        <v>70.679702758789006</v>
      </c>
      <c r="G847" s="165">
        <v>23.668600082396999</v>
      </c>
      <c r="H847" s="104">
        <v>266</v>
      </c>
      <c r="I847" s="104" t="s">
        <v>315</v>
      </c>
      <c r="J847" s="104" t="s">
        <v>400</v>
      </c>
      <c r="K847" s="104" t="s">
        <v>426</v>
      </c>
      <c r="L847" s="104" t="s">
        <v>1619</v>
      </c>
      <c r="M847" s="41"/>
    </row>
    <row r="848" spans="2:13" hidden="1" x14ac:dyDescent="0.25">
      <c r="B848" s="39"/>
      <c r="C848" s="104" t="s">
        <v>1620</v>
      </c>
      <c r="D848" s="104" t="s">
        <v>336</v>
      </c>
      <c r="E848" s="104" t="s">
        <v>1621</v>
      </c>
      <c r="F848" s="165">
        <v>30.236090000000001</v>
      </c>
      <c r="G848" s="165">
        <v>120.428865</v>
      </c>
      <c r="H848" s="104">
        <v>23</v>
      </c>
      <c r="I848" s="104" t="s">
        <v>338</v>
      </c>
      <c r="J848" s="104" t="s">
        <v>486</v>
      </c>
      <c r="K848" s="104" t="s">
        <v>1622</v>
      </c>
      <c r="L848" s="104" t="s">
        <v>1623</v>
      </c>
      <c r="M848" s="41"/>
    </row>
    <row r="849" spans="2:13" hidden="1" x14ac:dyDescent="0.25">
      <c r="B849" s="39"/>
      <c r="C849" s="105" t="s">
        <v>1624</v>
      </c>
      <c r="D849" s="105" t="s">
        <v>336</v>
      </c>
      <c r="E849" s="105" t="s">
        <v>1625</v>
      </c>
      <c r="F849" s="165">
        <v>52.461101999999997</v>
      </c>
      <c r="G849" s="165">
        <v>9.6850799999999992</v>
      </c>
      <c r="H849" s="105">
        <v>183</v>
      </c>
      <c r="I849" s="105" t="s">
        <v>315</v>
      </c>
      <c r="J849" s="105" t="s">
        <v>735</v>
      </c>
      <c r="K849" s="105" t="s">
        <v>823</v>
      </c>
      <c r="L849" s="105" t="s">
        <v>1626</v>
      </c>
      <c r="M849" s="41"/>
    </row>
    <row r="850" spans="2:13" hidden="1" x14ac:dyDescent="0.25">
      <c r="B850" s="39"/>
      <c r="C850" s="104" t="s">
        <v>1627</v>
      </c>
      <c r="D850" s="104" t="s">
        <v>336</v>
      </c>
      <c r="E850" s="104" t="s">
        <v>1628</v>
      </c>
      <c r="F850" s="165">
        <v>21.221201000000001</v>
      </c>
      <c r="G850" s="165">
        <v>105.806999</v>
      </c>
      <c r="H850" s="104">
        <v>39</v>
      </c>
      <c r="I850" s="104" t="s">
        <v>338</v>
      </c>
      <c r="J850" s="104" t="s">
        <v>1629</v>
      </c>
      <c r="K850" s="104" t="s">
        <v>1630</v>
      </c>
      <c r="L850" s="104" t="s">
        <v>1631</v>
      </c>
      <c r="M850" s="41"/>
    </row>
    <row r="851" spans="2:13" hidden="1" x14ac:dyDescent="0.25">
      <c r="B851" s="39"/>
      <c r="C851" s="104" t="s">
        <v>1632</v>
      </c>
      <c r="D851" s="104" t="s">
        <v>336</v>
      </c>
      <c r="E851" s="104" t="s">
        <v>1633</v>
      </c>
      <c r="F851" s="165">
        <v>-17.931801</v>
      </c>
      <c r="G851" s="165">
        <v>31.0928</v>
      </c>
      <c r="H851" s="104">
        <v>4887</v>
      </c>
      <c r="I851" s="104" t="s">
        <v>344</v>
      </c>
      <c r="J851" s="104" t="s">
        <v>1634</v>
      </c>
      <c r="K851" s="104" t="s">
        <v>1635</v>
      </c>
      <c r="L851" s="104" t="s">
        <v>1636</v>
      </c>
      <c r="M851" s="41"/>
    </row>
    <row r="852" spans="2:13" hidden="1" x14ac:dyDescent="0.25">
      <c r="B852" s="39"/>
      <c r="C852" s="105" t="s">
        <v>1637</v>
      </c>
      <c r="D852" s="105" t="s">
        <v>336</v>
      </c>
      <c r="E852" s="105" t="s">
        <v>1638</v>
      </c>
      <c r="F852" s="165">
        <v>45.623401999999999</v>
      </c>
      <c r="G852" s="165">
        <v>126.25</v>
      </c>
      <c r="H852" s="105">
        <v>457</v>
      </c>
      <c r="I852" s="105" t="s">
        <v>338</v>
      </c>
      <c r="J852" s="105" t="s">
        <v>486</v>
      </c>
      <c r="K852" s="105" t="s">
        <v>1639</v>
      </c>
      <c r="L852" s="105" t="s">
        <v>1640</v>
      </c>
      <c r="M852" s="41"/>
    </row>
    <row r="853" spans="2:13" hidden="1" x14ac:dyDescent="0.25">
      <c r="B853" s="39"/>
      <c r="C853" s="105" t="s">
        <v>1641</v>
      </c>
      <c r="D853" s="105" t="s">
        <v>336</v>
      </c>
      <c r="E853" s="105" t="s">
        <v>1642</v>
      </c>
      <c r="F853" s="165">
        <v>41.938510000000001</v>
      </c>
      <c r="G853" s="165">
        <v>-72.688066000000006</v>
      </c>
      <c r="H853" s="105">
        <v>173</v>
      </c>
      <c r="I853" s="105" t="s">
        <v>323</v>
      </c>
      <c r="J853" s="105" t="s">
        <v>362</v>
      </c>
      <c r="K853" s="105" t="s">
        <v>1643</v>
      </c>
      <c r="L853" s="105" t="s">
        <v>1644</v>
      </c>
      <c r="M853" s="41"/>
    </row>
    <row r="854" spans="2:13" hidden="1" x14ac:dyDescent="0.25">
      <c r="B854" s="39"/>
      <c r="C854" s="104" t="s">
        <v>1645</v>
      </c>
      <c r="D854" s="104" t="s">
        <v>336</v>
      </c>
      <c r="E854" s="104" t="s">
        <v>1646</v>
      </c>
      <c r="F854" s="165">
        <v>22.989200592041001</v>
      </c>
      <c r="G854" s="165">
        <v>-82.409103393554602</v>
      </c>
      <c r="H854" s="104">
        <v>210</v>
      </c>
      <c r="I854" s="104" t="s">
        <v>323</v>
      </c>
      <c r="J854" s="104" t="s">
        <v>1647</v>
      </c>
      <c r="K854" s="104" t="s">
        <v>1648</v>
      </c>
      <c r="L854" s="104" t="s">
        <v>1649</v>
      </c>
      <c r="M854" s="41"/>
    </row>
    <row r="855" spans="2:13" hidden="1" x14ac:dyDescent="0.25">
      <c r="B855" s="39"/>
      <c r="C855" s="104">
        <v>2414</v>
      </c>
      <c r="D855" s="104" t="s">
        <v>313</v>
      </c>
      <c r="E855" s="104" t="s">
        <v>1650</v>
      </c>
      <c r="F855" s="165">
        <v>51.833099365234297</v>
      </c>
      <c r="G855" s="165">
        <v>-4.9611101150512598</v>
      </c>
      <c r="H855" s="104">
        <v>159</v>
      </c>
      <c r="I855" s="104" t="s">
        <v>315</v>
      </c>
      <c r="J855" s="104" t="s">
        <v>332</v>
      </c>
      <c r="K855" s="104" t="s">
        <v>464</v>
      </c>
      <c r="L855" s="104" t="s">
        <v>1651</v>
      </c>
      <c r="M855" s="41"/>
    </row>
    <row r="856" spans="2:13" hidden="1" x14ac:dyDescent="0.25">
      <c r="B856" s="39"/>
      <c r="C856" s="104">
        <v>1769</v>
      </c>
      <c r="D856" s="104" t="s">
        <v>313</v>
      </c>
      <c r="E856" s="104" t="s">
        <v>1652</v>
      </c>
      <c r="F856" s="165">
        <v>60.839698791499998</v>
      </c>
      <c r="G856" s="165">
        <v>-115.782997131</v>
      </c>
      <c r="H856" s="104">
        <v>541</v>
      </c>
      <c r="I856" s="104" t="s">
        <v>323</v>
      </c>
      <c r="J856" s="104" t="s">
        <v>396</v>
      </c>
      <c r="K856" s="104" t="s">
        <v>1328</v>
      </c>
      <c r="L856" s="104" t="s">
        <v>1653</v>
      </c>
      <c r="M856" s="41"/>
    </row>
    <row r="857" spans="2:13" hidden="1" x14ac:dyDescent="0.25">
      <c r="B857" s="39"/>
      <c r="C857" s="105" t="s">
        <v>1654</v>
      </c>
      <c r="D857" s="105" t="s">
        <v>336</v>
      </c>
      <c r="E857" s="105" t="s">
        <v>1655</v>
      </c>
      <c r="F857" s="165">
        <v>60.318362999999998</v>
      </c>
      <c r="G857" s="165">
        <v>24.963341</v>
      </c>
      <c r="H857" s="105">
        <v>179</v>
      </c>
      <c r="I857" s="105" t="s">
        <v>315</v>
      </c>
      <c r="J857" s="105" t="s">
        <v>1351</v>
      </c>
      <c r="K857" s="105" t="s">
        <v>1656</v>
      </c>
      <c r="L857" s="105" t="s">
        <v>1657</v>
      </c>
      <c r="M857" s="41"/>
    </row>
    <row r="858" spans="2:13" hidden="1" x14ac:dyDescent="0.25">
      <c r="B858" s="39"/>
      <c r="C858" s="104" t="s">
        <v>1658</v>
      </c>
      <c r="D858" s="104" t="s">
        <v>336</v>
      </c>
      <c r="E858" s="104" t="s">
        <v>1659</v>
      </c>
      <c r="F858" s="165">
        <v>35.339699000000003</v>
      </c>
      <c r="G858" s="165">
        <v>25.180299999999999</v>
      </c>
      <c r="H858" s="104">
        <v>115</v>
      </c>
      <c r="I858" s="104" t="s">
        <v>315</v>
      </c>
      <c r="J858" s="104" t="s">
        <v>1660</v>
      </c>
      <c r="K858" s="104" t="s">
        <v>1661</v>
      </c>
      <c r="L858" s="104" t="s">
        <v>1662</v>
      </c>
      <c r="M858" s="41"/>
    </row>
    <row r="859" spans="2:13" hidden="1" x14ac:dyDescent="0.25">
      <c r="B859" s="39"/>
      <c r="C859" s="104">
        <v>2187</v>
      </c>
      <c r="D859" s="104" t="s">
        <v>313</v>
      </c>
      <c r="E859" s="104" t="s">
        <v>1663</v>
      </c>
      <c r="F859" s="165">
        <v>53.8787002563</v>
      </c>
      <c r="G859" s="165">
        <v>14.152299880999999</v>
      </c>
      <c r="H859" s="104">
        <v>93</v>
      </c>
      <c r="I859" s="104" t="s">
        <v>315</v>
      </c>
      <c r="J859" s="104" t="s">
        <v>735</v>
      </c>
      <c r="K859" s="104" t="s">
        <v>1664</v>
      </c>
      <c r="L859" s="104" t="s">
        <v>1665</v>
      </c>
      <c r="M859" s="41"/>
    </row>
    <row r="860" spans="2:13" hidden="1" x14ac:dyDescent="0.25">
      <c r="B860" s="39"/>
      <c r="C860" s="104">
        <v>1836</v>
      </c>
      <c r="D860" s="104" t="s">
        <v>313</v>
      </c>
      <c r="E860" s="104" t="s">
        <v>1666</v>
      </c>
      <c r="F860" s="165">
        <v>58.6213989257812</v>
      </c>
      <c r="G860" s="165">
        <v>-117.165000915527</v>
      </c>
      <c r="H860" s="104">
        <v>1110</v>
      </c>
      <c r="I860" s="104" t="s">
        <v>323</v>
      </c>
      <c r="J860" s="104" t="s">
        <v>396</v>
      </c>
      <c r="K860" s="104" t="s">
        <v>784</v>
      </c>
      <c r="L860" s="104" t="s">
        <v>1667</v>
      </c>
      <c r="M860" s="41"/>
    </row>
    <row r="861" spans="2:13" hidden="1" x14ac:dyDescent="0.25">
      <c r="B861" s="39"/>
      <c r="C861" s="105" t="s">
        <v>1668</v>
      </c>
      <c r="D861" s="105" t="s">
        <v>336</v>
      </c>
      <c r="E861" s="105" t="s">
        <v>1669</v>
      </c>
      <c r="F861" s="165">
        <v>10.8188</v>
      </c>
      <c r="G861" s="165">
        <v>106.652</v>
      </c>
      <c r="H861" s="105">
        <v>33</v>
      </c>
      <c r="I861" s="105" t="s">
        <v>338</v>
      </c>
      <c r="J861" s="105" t="s">
        <v>1629</v>
      </c>
      <c r="K861" s="105" t="s">
        <v>1670</v>
      </c>
      <c r="L861" s="105" t="s">
        <v>1671</v>
      </c>
      <c r="M861" s="41"/>
    </row>
    <row r="862" spans="2:13" hidden="1" x14ac:dyDescent="0.25">
      <c r="B862" s="39"/>
      <c r="C862" s="105">
        <v>27058</v>
      </c>
      <c r="D862" s="105" t="s">
        <v>313</v>
      </c>
      <c r="E862" s="105" t="s">
        <v>1672</v>
      </c>
      <c r="F862" s="165">
        <v>-42.836101532000001</v>
      </c>
      <c r="G862" s="165">
        <v>147.50999450699999</v>
      </c>
      <c r="H862" s="105">
        <v>13</v>
      </c>
      <c r="I862" s="105" t="s">
        <v>372</v>
      </c>
      <c r="J862" s="105" t="s">
        <v>373</v>
      </c>
      <c r="K862" s="105" t="s">
        <v>878</v>
      </c>
      <c r="L862" s="105" t="s">
        <v>1673</v>
      </c>
      <c r="M862" s="41"/>
    </row>
    <row r="863" spans="2:13" hidden="1" x14ac:dyDescent="0.25">
      <c r="B863" s="39"/>
      <c r="C863" s="104">
        <v>120</v>
      </c>
      <c r="D863" s="104" t="s">
        <v>313</v>
      </c>
      <c r="E863" s="104" t="s">
        <v>1674</v>
      </c>
      <c r="F863" s="165">
        <v>64.295601000000005</v>
      </c>
      <c r="G863" s="165">
        <v>-15.2272</v>
      </c>
      <c r="H863" s="104">
        <v>24</v>
      </c>
      <c r="I863" s="104" t="s">
        <v>315</v>
      </c>
      <c r="J863" s="104" t="s">
        <v>378</v>
      </c>
      <c r="K863" s="104" t="s">
        <v>1675</v>
      </c>
      <c r="L863" s="104" t="s">
        <v>1676</v>
      </c>
      <c r="M863" s="41"/>
    </row>
    <row r="864" spans="2:13" hidden="1" x14ac:dyDescent="0.25">
      <c r="B864" s="39"/>
      <c r="C864" s="105" t="s">
        <v>1677</v>
      </c>
      <c r="D864" s="105" t="s">
        <v>336</v>
      </c>
      <c r="E864" s="105" t="s">
        <v>1678</v>
      </c>
      <c r="F864" s="165">
        <v>40.849657999999998</v>
      </c>
      <c r="G864" s="165">
        <v>111.82459799999999</v>
      </c>
      <c r="H864" s="105">
        <v>3556</v>
      </c>
      <c r="I864" s="105" t="s">
        <v>338</v>
      </c>
      <c r="J864" s="105" t="s">
        <v>486</v>
      </c>
      <c r="K864" s="105" t="s">
        <v>1679</v>
      </c>
      <c r="L864" s="105" t="s">
        <v>1680</v>
      </c>
      <c r="M864" s="41"/>
    </row>
    <row r="865" spans="2:13" hidden="1" x14ac:dyDescent="0.25">
      <c r="B865" s="39"/>
      <c r="C865" s="104">
        <v>17619</v>
      </c>
      <c r="D865" s="104" t="s">
        <v>313</v>
      </c>
      <c r="E865" s="104" t="s">
        <v>1681</v>
      </c>
      <c r="F865" s="165">
        <v>62.188301086425703</v>
      </c>
      <c r="G865" s="165">
        <v>-159.77499389648401</v>
      </c>
      <c r="H865" s="104">
        <v>70</v>
      </c>
      <c r="I865" s="104" t="s">
        <v>323</v>
      </c>
      <c r="J865" s="104" t="s">
        <v>362</v>
      </c>
      <c r="K865" s="104" t="s">
        <v>363</v>
      </c>
      <c r="L865" s="104" t="s">
        <v>1682</v>
      </c>
      <c r="M865" s="41"/>
    </row>
    <row r="866" spans="2:13" hidden="1" x14ac:dyDescent="0.25">
      <c r="B866" s="39"/>
      <c r="C866" s="104">
        <v>2752</v>
      </c>
      <c r="D866" s="104" t="s">
        <v>313</v>
      </c>
      <c r="E866" s="104" t="s">
        <v>1683</v>
      </c>
      <c r="F866" s="165">
        <v>51.767798999999997</v>
      </c>
      <c r="G866" s="165">
        <v>13.1677</v>
      </c>
      <c r="H866" s="104">
        <v>265</v>
      </c>
      <c r="I866" s="104" t="s">
        <v>315</v>
      </c>
      <c r="J866" s="104" t="s">
        <v>735</v>
      </c>
      <c r="K866" s="104" t="s">
        <v>736</v>
      </c>
      <c r="L866" s="104" t="s">
        <v>1684</v>
      </c>
      <c r="M866" s="41"/>
    </row>
    <row r="867" spans="2:13" hidden="1" x14ac:dyDescent="0.25">
      <c r="B867" s="39"/>
      <c r="C867" s="105">
        <v>5373</v>
      </c>
      <c r="D867" s="105" t="s">
        <v>313</v>
      </c>
      <c r="E867" s="105" t="s">
        <v>1685</v>
      </c>
      <c r="F867" s="165">
        <v>59.644455999999998</v>
      </c>
      <c r="G867" s="165">
        <v>-151.47923499999999</v>
      </c>
      <c r="H867" s="105">
        <v>84</v>
      </c>
      <c r="I867" s="105" t="s">
        <v>323</v>
      </c>
      <c r="J867" s="105" t="s">
        <v>362</v>
      </c>
      <c r="K867" s="105" t="s">
        <v>363</v>
      </c>
      <c r="L867" s="105" t="s">
        <v>1686</v>
      </c>
      <c r="M867" s="41"/>
    </row>
    <row r="868" spans="2:13" hidden="1" x14ac:dyDescent="0.25">
      <c r="B868" s="39"/>
      <c r="C868" s="105" t="s">
        <v>1687</v>
      </c>
      <c r="D868" s="105" t="s">
        <v>336</v>
      </c>
      <c r="E868" s="105" t="s">
        <v>1688</v>
      </c>
      <c r="F868" s="165">
        <v>22.308900999999999</v>
      </c>
      <c r="G868" s="165">
        <v>113.915001</v>
      </c>
      <c r="H868" s="105">
        <v>28</v>
      </c>
      <c r="I868" s="105" t="s">
        <v>338</v>
      </c>
      <c r="J868" s="105" t="s">
        <v>1689</v>
      </c>
      <c r="K868" s="105" t="s">
        <v>1690</v>
      </c>
      <c r="L868" s="105" t="s">
        <v>1691</v>
      </c>
      <c r="M868" s="41"/>
    </row>
    <row r="869" spans="2:13" hidden="1" x14ac:dyDescent="0.25">
      <c r="B869" s="39"/>
      <c r="C869" s="104" t="s">
        <v>1692</v>
      </c>
      <c r="D869" s="104" t="s">
        <v>336</v>
      </c>
      <c r="E869" s="104" t="s">
        <v>1693</v>
      </c>
      <c r="F869" s="165">
        <v>-9.4280000000000008</v>
      </c>
      <c r="G869" s="165">
        <v>160.054993</v>
      </c>
      <c r="H869" s="104">
        <v>28</v>
      </c>
      <c r="I869" s="104" t="s">
        <v>372</v>
      </c>
      <c r="J869" s="104" t="s">
        <v>1694</v>
      </c>
      <c r="K869" s="104" t="s">
        <v>1695</v>
      </c>
      <c r="L869" s="104" t="s">
        <v>1696</v>
      </c>
      <c r="M869" s="41"/>
    </row>
    <row r="870" spans="2:13" hidden="1" x14ac:dyDescent="0.25">
      <c r="B870" s="39"/>
      <c r="C870" s="104">
        <v>29261</v>
      </c>
      <c r="D870" s="104" t="s">
        <v>313</v>
      </c>
      <c r="E870" s="104" t="s">
        <v>1697</v>
      </c>
      <c r="F870" s="165">
        <v>71.009697000000003</v>
      </c>
      <c r="G870" s="165">
        <v>25.983601</v>
      </c>
      <c r="H870" s="104">
        <v>44</v>
      </c>
      <c r="I870" s="104" t="s">
        <v>315</v>
      </c>
      <c r="J870" s="104" t="s">
        <v>400</v>
      </c>
      <c r="K870" s="104" t="s">
        <v>426</v>
      </c>
      <c r="L870" s="104" t="s">
        <v>1698</v>
      </c>
      <c r="M870" s="41"/>
    </row>
    <row r="871" spans="2:13" hidden="1" x14ac:dyDescent="0.25">
      <c r="B871" s="39"/>
      <c r="C871" s="105" t="s">
        <v>1699</v>
      </c>
      <c r="D871" s="105" t="s">
        <v>336</v>
      </c>
      <c r="E871" s="105" t="s">
        <v>1700</v>
      </c>
      <c r="F871" s="165">
        <v>21.320620000000002</v>
      </c>
      <c r="G871" s="165">
        <v>-157.924228</v>
      </c>
      <c r="H871" s="105">
        <v>13</v>
      </c>
      <c r="I871" s="105" t="s">
        <v>372</v>
      </c>
      <c r="J871" s="105" t="s">
        <v>362</v>
      </c>
      <c r="K871" s="105" t="s">
        <v>1701</v>
      </c>
      <c r="L871" s="105" t="s">
        <v>1702</v>
      </c>
      <c r="M871" s="41"/>
    </row>
    <row r="872" spans="2:13" hidden="1" x14ac:dyDescent="0.25">
      <c r="B872" s="39"/>
      <c r="C872" s="104" t="s">
        <v>1703</v>
      </c>
      <c r="D872" s="104" t="s">
        <v>336</v>
      </c>
      <c r="E872" s="104" t="s">
        <v>1704</v>
      </c>
      <c r="F872" s="165">
        <v>29.984399795532202</v>
      </c>
      <c r="G872" s="165">
        <v>-95.341400146484304</v>
      </c>
      <c r="H872" s="104">
        <v>97</v>
      </c>
      <c r="I872" s="104" t="s">
        <v>323</v>
      </c>
      <c r="J872" s="104" t="s">
        <v>362</v>
      </c>
      <c r="K872" s="104" t="s">
        <v>561</v>
      </c>
      <c r="L872" s="104" t="s">
        <v>1705</v>
      </c>
      <c r="M872" s="41"/>
    </row>
    <row r="873" spans="2:13" hidden="1" x14ac:dyDescent="0.25">
      <c r="B873" s="39"/>
      <c r="C873" s="104">
        <v>6499</v>
      </c>
      <c r="D873" s="104" t="s">
        <v>313</v>
      </c>
      <c r="E873" s="104" t="s">
        <v>1706</v>
      </c>
      <c r="F873" s="165">
        <v>53.602001190185497</v>
      </c>
      <c r="G873" s="165">
        <v>24.0538005828857</v>
      </c>
      <c r="H873" s="104">
        <v>443</v>
      </c>
      <c r="I873" s="104" t="s">
        <v>315</v>
      </c>
      <c r="J873" s="104" t="s">
        <v>567</v>
      </c>
      <c r="K873" s="104" t="s">
        <v>1707</v>
      </c>
      <c r="L873" s="104" t="s">
        <v>1708</v>
      </c>
      <c r="M873" s="41"/>
    </row>
    <row r="874" spans="2:13" hidden="1" x14ac:dyDescent="0.25">
      <c r="B874" s="39"/>
      <c r="C874" s="105" t="s">
        <v>1709</v>
      </c>
      <c r="D874" s="105" t="s">
        <v>336</v>
      </c>
      <c r="E874" s="105" t="s">
        <v>1710</v>
      </c>
      <c r="F874" s="165">
        <v>41.639800999999999</v>
      </c>
      <c r="G874" s="165">
        <v>123.483002</v>
      </c>
      <c r="H874" s="105">
        <v>198</v>
      </c>
      <c r="I874" s="105" t="s">
        <v>338</v>
      </c>
      <c r="J874" s="105" t="s">
        <v>486</v>
      </c>
      <c r="K874" s="105" t="s">
        <v>1482</v>
      </c>
      <c r="L874" s="105" t="s">
        <v>1711</v>
      </c>
      <c r="M874" s="41"/>
    </row>
    <row r="875" spans="2:13" hidden="1" x14ac:dyDescent="0.25">
      <c r="B875" s="39"/>
      <c r="C875" s="104" t="s">
        <v>1712</v>
      </c>
      <c r="D875" s="104" t="s">
        <v>336</v>
      </c>
      <c r="E875" s="104" t="s">
        <v>1713</v>
      </c>
      <c r="F875" s="165">
        <v>27.176776</v>
      </c>
      <c r="G875" s="165">
        <v>33.796692</v>
      </c>
      <c r="H875" s="104">
        <v>32</v>
      </c>
      <c r="I875" s="104" t="s">
        <v>344</v>
      </c>
      <c r="J875" s="104" t="s">
        <v>903</v>
      </c>
      <c r="K875" s="104" t="s">
        <v>1714</v>
      </c>
      <c r="L875" s="104" t="s">
        <v>1715</v>
      </c>
      <c r="M875" s="41"/>
    </row>
    <row r="876" spans="2:13" hidden="1" x14ac:dyDescent="0.25">
      <c r="B876" s="39"/>
      <c r="C876" s="104">
        <v>121</v>
      </c>
      <c r="D876" s="104" t="s">
        <v>313</v>
      </c>
      <c r="E876" s="104" t="s">
        <v>1716</v>
      </c>
      <c r="F876" s="165">
        <v>65.952301000000006</v>
      </c>
      <c r="G876" s="165">
        <v>-17.426000999999999</v>
      </c>
      <c r="H876" s="104">
        <v>48</v>
      </c>
      <c r="I876" s="104" t="s">
        <v>315</v>
      </c>
      <c r="J876" s="104" t="s">
        <v>378</v>
      </c>
      <c r="K876" s="104" t="s">
        <v>379</v>
      </c>
      <c r="L876" s="104" t="s">
        <v>1717</v>
      </c>
      <c r="M876" s="41"/>
    </row>
    <row r="877" spans="2:13" hidden="1" x14ac:dyDescent="0.25">
      <c r="B877" s="39"/>
      <c r="C877" s="104">
        <v>5370</v>
      </c>
      <c r="D877" s="104" t="s">
        <v>313</v>
      </c>
      <c r="E877" s="104" t="s">
        <v>1718</v>
      </c>
      <c r="F877" s="165">
        <v>65.697899000000007</v>
      </c>
      <c r="G877" s="165">
        <v>-156.350998</v>
      </c>
      <c r="H877" s="104">
        <v>220</v>
      </c>
      <c r="I877" s="104" t="s">
        <v>323</v>
      </c>
      <c r="J877" s="104" t="s">
        <v>362</v>
      </c>
      <c r="K877" s="104" t="s">
        <v>363</v>
      </c>
      <c r="L877" s="104" t="s">
        <v>1719</v>
      </c>
      <c r="M877" s="41"/>
    </row>
    <row r="878" spans="2:13" hidden="1" x14ac:dyDescent="0.25">
      <c r="B878" s="39"/>
      <c r="C878" s="105" t="s">
        <v>1720</v>
      </c>
      <c r="D878" s="105" t="s">
        <v>336</v>
      </c>
      <c r="E878" s="105" t="s">
        <v>1721</v>
      </c>
      <c r="F878" s="165">
        <v>17.231318000000002</v>
      </c>
      <c r="G878" s="165">
        <v>78.429855000000003</v>
      </c>
      <c r="H878" s="105">
        <v>2024</v>
      </c>
      <c r="I878" s="105" t="s">
        <v>338</v>
      </c>
      <c r="J878" s="105" t="s">
        <v>636</v>
      </c>
      <c r="K878" s="105" t="s">
        <v>1722</v>
      </c>
      <c r="L878" s="105" t="s">
        <v>1723</v>
      </c>
      <c r="M878" s="41"/>
    </row>
    <row r="879" spans="2:13" hidden="1" x14ac:dyDescent="0.25">
      <c r="B879" s="39"/>
      <c r="C879" s="104" t="s">
        <v>1724</v>
      </c>
      <c r="D879" s="104" t="s">
        <v>336</v>
      </c>
      <c r="E879" s="104" t="s">
        <v>1725</v>
      </c>
      <c r="F879" s="165">
        <v>38.872897999999999</v>
      </c>
      <c r="G879" s="165">
        <v>1.3731199999999999</v>
      </c>
      <c r="H879" s="104">
        <v>24</v>
      </c>
      <c r="I879" s="104" t="s">
        <v>315</v>
      </c>
      <c r="J879" s="104" t="s">
        <v>414</v>
      </c>
      <c r="K879" s="104" t="s">
        <v>1726</v>
      </c>
      <c r="L879" s="104" t="s">
        <v>1727</v>
      </c>
      <c r="M879" s="41"/>
    </row>
    <row r="880" spans="2:13" hidden="1" x14ac:dyDescent="0.25">
      <c r="B880" s="39"/>
      <c r="C880" s="105">
        <v>31660</v>
      </c>
      <c r="D880" s="105" t="s">
        <v>313</v>
      </c>
      <c r="E880" s="105" t="s">
        <v>1728</v>
      </c>
      <c r="F880" s="165">
        <v>67.437201999999999</v>
      </c>
      <c r="G880" s="165">
        <v>86.621902000000006</v>
      </c>
      <c r="H880" s="105">
        <v>82</v>
      </c>
      <c r="I880" s="105" t="s">
        <v>338</v>
      </c>
      <c r="J880" s="105" t="s">
        <v>328</v>
      </c>
      <c r="K880" s="105" t="s">
        <v>354</v>
      </c>
      <c r="L880" s="105" t="s">
        <v>1729</v>
      </c>
      <c r="M880" s="41"/>
    </row>
    <row r="881" spans="2:13" hidden="1" x14ac:dyDescent="0.25">
      <c r="B881" s="39"/>
      <c r="C881" s="105">
        <v>5377</v>
      </c>
      <c r="D881" s="105" t="s">
        <v>313</v>
      </c>
      <c r="E881" s="105" t="s">
        <v>1730</v>
      </c>
      <c r="F881" s="165">
        <v>59.754398000000002</v>
      </c>
      <c r="G881" s="165">
        <v>-154.91099600000001</v>
      </c>
      <c r="H881" s="105">
        <v>192</v>
      </c>
      <c r="I881" s="105" t="s">
        <v>323</v>
      </c>
      <c r="J881" s="105" t="s">
        <v>362</v>
      </c>
      <c r="K881" s="105" t="s">
        <v>363</v>
      </c>
      <c r="L881" s="105" t="s">
        <v>1731</v>
      </c>
      <c r="M881" s="41"/>
    </row>
    <row r="882" spans="2:13" hidden="1" x14ac:dyDescent="0.25">
      <c r="B882" s="39"/>
      <c r="C882" s="104" t="s">
        <v>1732</v>
      </c>
      <c r="D882" s="104" t="s">
        <v>336</v>
      </c>
      <c r="E882" s="104" t="s">
        <v>1733</v>
      </c>
      <c r="F882" s="165">
        <v>41.958086999999999</v>
      </c>
      <c r="G882" s="165">
        <v>21.622581</v>
      </c>
      <c r="H882" s="104">
        <v>781</v>
      </c>
      <c r="I882" s="104" t="s">
        <v>315</v>
      </c>
      <c r="J882" s="104" t="s">
        <v>1734</v>
      </c>
      <c r="K882" s="104" t="s">
        <v>1735</v>
      </c>
      <c r="L882" s="104" t="s">
        <v>1736</v>
      </c>
      <c r="M882" s="41"/>
    </row>
    <row r="883" spans="2:13" hidden="1" x14ac:dyDescent="0.25">
      <c r="B883" s="39"/>
      <c r="C883" s="104">
        <v>31694</v>
      </c>
      <c r="D883" s="104" t="s">
        <v>313</v>
      </c>
      <c r="E883" s="104" t="s">
        <v>1737</v>
      </c>
      <c r="F883" s="165">
        <v>69.243201999999997</v>
      </c>
      <c r="G883" s="165">
        <v>-51.057098000000003</v>
      </c>
      <c r="H883" s="104">
        <v>95</v>
      </c>
      <c r="I883" s="104" t="s">
        <v>323</v>
      </c>
      <c r="J883" s="104" t="s">
        <v>324</v>
      </c>
      <c r="K883" s="104" t="s">
        <v>1738</v>
      </c>
      <c r="L883" s="104" t="s">
        <v>1739</v>
      </c>
      <c r="M883" s="41"/>
    </row>
    <row r="884" spans="2:13" hidden="1" x14ac:dyDescent="0.25">
      <c r="B884" s="39"/>
      <c r="C884" s="105" t="s">
        <v>1740</v>
      </c>
      <c r="D884" s="105" t="s">
        <v>336</v>
      </c>
      <c r="E884" s="105" t="s">
        <v>1741</v>
      </c>
      <c r="F884" s="165">
        <v>39.717300000000002</v>
      </c>
      <c r="G884" s="165">
        <v>-86.294403000000003</v>
      </c>
      <c r="H884" s="105">
        <v>797</v>
      </c>
      <c r="I884" s="105" t="s">
        <v>323</v>
      </c>
      <c r="J884" s="105" t="s">
        <v>362</v>
      </c>
      <c r="K884" s="105" t="s">
        <v>1742</v>
      </c>
      <c r="L884" s="105" t="s">
        <v>1743</v>
      </c>
      <c r="M884" s="41"/>
    </row>
    <row r="885" spans="2:13" hidden="1" x14ac:dyDescent="0.25">
      <c r="B885" s="39"/>
      <c r="C885" s="104">
        <v>42946</v>
      </c>
      <c r="D885" s="104" t="s">
        <v>313</v>
      </c>
      <c r="E885" s="104" t="s">
        <v>1744</v>
      </c>
      <c r="F885" s="165">
        <v>66.053371999999996</v>
      </c>
      <c r="G885" s="165">
        <v>60.105786000000002</v>
      </c>
      <c r="H885" s="104">
        <v>184</v>
      </c>
      <c r="I885" s="104" t="s">
        <v>315</v>
      </c>
      <c r="J885" s="104" t="s">
        <v>328</v>
      </c>
      <c r="K885" s="104" t="s">
        <v>1745</v>
      </c>
      <c r="L885" s="104" t="s">
        <v>1746</v>
      </c>
      <c r="M885" s="41"/>
    </row>
    <row r="886" spans="2:13" hidden="1" x14ac:dyDescent="0.25">
      <c r="B886" s="39"/>
      <c r="C886" s="104">
        <v>1726</v>
      </c>
      <c r="D886" s="104" t="s">
        <v>313</v>
      </c>
      <c r="E886" s="104" t="s">
        <v>1747</v>
      </c>
      <c r="F886" s="165">
        <v>68.304199218799994</v>
      </c>
      <c r="G886" s="165">
        <v>-133.48300170900001</v>
      </c>
      <c r="H886" s="104">
        <v>224</v>
      </c>
      <c r="I886" s="104" t="s">
        <v>323</v>
      </c>
      <c r="J886" s="104" t="s">
        <v>396</v>
      </c>
      <c r="K886" s="104" t="s">
        <v>1328</v>
      </c>
      <c r="L886" s="104" t="s">
        <v>1748</v>
      </c>
      <c r="M886" s="41"/>
    </row>
    <row r="887" spans="2:13" hidden="1" x14ac:dyDescent="0.25">
      <c r="B887" s="39"/>
      <c r="C887" s="104">
        <v>5045</v>
      </c>
      <c r="D887" s="104" t="s">
        <v>313</v>
      </c>
      <c r="E887" s="104" t="s">
        <v>1749</v>
      </c>
      <c r="F887" s="165">
        <v>-46.412399291992102</v>
      </c>
      <c r="G887" s="165">
        <v>168.31300354003901</v>
      </c>
      <c r="H887" s="104">
        <v>5</v>
      </c>
      <c r="I887" s="104" t="s">
        <v>372</v>
      </c>
      <c r="J887" s="104" t="s">
        <v>404</v>
      </c>
      <c r="K887" s="104" t="s">
        <v>1750</v>
      </c>
      <c r="L887" s="104" t="s">
        <v>1751</v>
      </c>
      <c r="M887" s="41"/>
    </row>
    <row r="888" spans="2:13" hidden="1" x14ac:dyDescent="0.25">
      <c r="B888" s="39"/>
      <c r="C888" s="104">
        <v>2460</v>
      </c>
      <c r="D888" s="104" t="s">
        <v>313</v>
      </c>
      <c r="E888" s="104" t="s">
        <v>1752</v>
      </c>
      <c r="F888" s="165">
        <v>57.5424995422363</v>
      </c>
      <c r="G888" s="165">
        <v>-4.0475001335143999</v>
      </c>
      <c r="H888" s="104">
        <v>31</v>
      </c>
      <c r="I888" s="104" t="s">
        <v>315</v>
      </c>
      <c r="J888" s="104" t="s">
        <v>332</v>
      </c>
      <c r="K888" s="104" t="s">
        <v>333</v>
      </c>
      <c r="L888" s="104" t="s">
        <v>1753</v>
      </c>
      <c r="M888" s="41"/>
    </row>
    <row r="889" spans="2:13" hidden="1" x14ac:dyDescent="0.25">
      <c r="B889" s="39"/>
      <c r="C889" s="104">
        <v>2490</v>
      </c>
      <c r="D889" s="104" t="s">
        <v>313</v>
      </c>
      <c r="E889" s="104" t="s">
        <v>1754</v>
      </c>
      <c r="F889" s="165">
        <v>52.127451000000001</v>
      </c>
      <c r="G889" s="165">
        <v>0.95618899999999996</v>
      </c>
      <c r="H889" s="104">
        <v>284</v>
      </c>
      <c r="I889" s="104" t="s">
        <v>315</v>
      </c>
      <c r="J889" s="104" t="s">
        <v>332</v>
      </c>
      <c r="K889" s="104" t="s">
        <v>671</v>
      </c>
      <c r="L889" s="104" t="s">
        <v>1755</v>
      </c>
      <c r="M889" s="41"/>
    </row>
    <row r="890" spans="2:13" hidden="1" x14ac:dyDescent="0.25">
      <c r="B890" s="39"/>
      <c r="C890" s="105">
        <v>1729</v>
      </c>
      <c r="D890" s="105" t="s">
        <v>313</v>
      </c>
      <c r="E890" s="105" t="s">
        <v>1756</v>
      </c>
      <c r="F890" s="165">
        <v>63.756402000000001</v>
      </c>
      <c r="G890" s="165">
        <v>-68.555801000000002</v>
      </c>
      <c r="H890" s="105">
        <v>110</v>
      </c>
      <c r="I890" s="105" t="s">
        <v>323</v>
      </c>
      <c r="J890" s="105" t="s">
        <v>396</v>
      </c>
      <c r="K890" s="105" t="s">
        <v>397</v>
      </c>
      <c r="L890" s="105" t="s">
        <v>1757</v>
      </c>
      <c r="M890" s="41"/>
    </row>
    <row r="891" spans="2:13" hidden="1" x14ac:dyDescent="0.25">
      <c r="B891" s="39"/>
      <c r="C891" s="104">
        <v>42927</v>
      </c>
      <c r="D891" s="104" t="s">
        <v>313</v>
      </c>
      <c r="E891" s="104" t="s">
        <v>1758</v>
      </c>
      <c r="F891" s="165">
        <v>52.368301000000002</v>
      </c>
      <c r="G891" s="165">
        <v>104.182999</v>
      </c>
      <c r="H891" s="104">
        <v>1470</v>
      </c>
      <c r="I891" s="104" t="s">
        <v>338</v>
      </c>
      <c r="J891" s="104" t="s">
        <v>328</v>
      </c>
      <c r="K891" s="104" t="s">
        <v>820</v>
      </c>
      <c r="L891" s="104" t="s">
        <v>1759</v>
      </c>
      <c r="M891" s="41"/>
    </row>
    <row r="892" spans="2:13" hidden="1" x14ac:dyDescent="0.25">
      <c r="B892" s="39"/>
      <c r="C892" s="104">
        <v>6465</v>
      </c>
      <c r="D892" s="104" t="s">
        <v>313</v>
      </c>
      <c r="E892" s="104" t="s">
        <v>1760</v>
      </c>
      <c r="F892" s="165">
        <v>52.268002000000003</v>
      </c>
      <c r="G892" s="165">
        <v>104.389</v>
      </c>
      <c r="H892" s="104">
        <v>1675</v>
      </c>
      <c r="I892" s="104" t="s">
        <v>315</v>
      </c>
      <c r="J892" s="104" t="s">
        <v>328</v>
      </c>
      <c r="K892" s="104" t="s">
        <v>820</v>
      </c>
      <c r="L892" s="104" t="s">
        <v>1759</v>
      </c>
      <c r="M892" s="41"/>
    </row>
    <row r="893" spans="2:13" hidden="1" x14ac:dyDescent="0.25">
      <c r="B893" s="39"/>
      <c r="C893" s="105">
        <v>122</v>
      </c>
      <c r="D893" s="105" t="s">
        <v>313</v>
      </c>
      <c r="E893" s="105" t="s">
        <v>1761</v>
      </c>
      <c r="F893" s="165">
        <v>66.058098000000001</v>
      </c>
      <c r="G893" s="165">
        <v>-23.135300000000001</v>
      </c>
      <c r="H893" s="105">
        <v>8</v>
      </c>
      <c r="I893" s="105" t="s">
        <v>315</v>
      </c>
      <c r="J893" s="105" t="s">
        <v>378</v>
      </c>
      <c r="K893" s="105" t="s">
        <v>1762</v>
      </c>
      <c r="L893" s="105" t="s">
        <v>1763</v>
      </c>
      <c r="M893" s="41"/>
    </row>
    <row r="894" spans="2:13" hidden="1" x14ac:dyDescent="0.25">
      <c r="B894" s="39"/>
      <c r="C894" s="104">
        <v>1776</v>
      </c>
      <c r="D894" s="104" t="s">
        <v>313</v>
      </c>
      <c r="E894" s="104" t="s">
        <v>1764</v>
      </c>
      <c r="F894" s="165">
        <v>53.857200622558501</v>
      </c>
      <c r="G894" s="165">
        <v>-94.653602600097599</v>
      </c>
      <c r="H894" s="104">
        <v>770</v>
      </c>
      <c r="I894" s="104" t="s">
        <v>323</v>
      </c>
      <c r="J894" s="104" t="s">
        <v>396</v>
      </c>
      <c r="K894" s="104" t="s">
        <v>1058</v>
      </c>
      <c r="L894" s="104" t="s">
        <v>1765</v>
      </c>
      <c r="M894" s="41"/>
    </row>
    <row r="895" spans="2:13" hidden="1" x14ac:dyDescent="0.25">
      <c r="B895" s="39"/>
      <c r="C895" s="104">
        <v>2314</v>
      </c>
      <c r="D895" s="104" t="s">
        <v>313</v>
      </c>
      <c r="E895" s="104" t="s">
        <v>1766</v>
      </c>
      <c r="F895" s="165">
        <v>68.607299804687997</v>
      </c>
      <c r="G895" s="165">
        <v>27.405300140381001</v>
      </c>
      <c r="H895" s="104">
        <v>481</v>
      </c>
      <c r="I895" s="104" t="s">
        <v>315</v>
      </c>
      <c r="J895" s="104" t="s">
        <v>1351</v>
      </c>
      <c r="K895" s="104" t="s">
        <v>1352</v>
      </c>
      <c r="L895" s="104" t="s">
        <v>1767</v>
      </c>
      <c r="M895" s="41"/>
    </row>
    <row r="896" spans="2:13" hidden="1" x14ac:dyDescent="0.25">
      <c r="B896" s="39"/>
      <c r="C896" s="104">
        <v>34993</v>
      </c>
      <c r="D896" s="104" t="s">
        <v>313</v>
      </c>
      <c r="E896" s="104" t="s">
        <v>1768</v>
      </c>
      <c r="F896" s="165">
        <v>57.058300000000003</v>
      </c>
      <c r="G896" s="165">
        <v>40.981701000000001</v>
      </c>
      <c r="H896" s="104">
        <v>449</v>
      </c>
      <c r="I896" s="104" t="s">
        <v>315</v>
      </c>
      <c r="J896" s="104" t="s">
        <v>328</v>
      </c>
      <c r="K896" s="104" t="s">
        <v>1769</v>
      </c>
      <c r="L896" s="104" t="s">
        <v>1770</v>
      </c>
      <c r="M896" s="41"/>
    </row>
    <row r="897" spans="2:13" hidden="1" x14ac:dyDescent="0.25">
      <c r="B897" s="39"/>
      <c r="C897" s="104">
        <v>31690</v>
      </c>
      <c r="D897" s="104" t="s">
        <v>313</v>
      </c>
      <c r="E897" s="104" t="s">
        <v>1771</v>
      </c>
      <c r="F897" s="165">
        <v>56.939399719238203</v>
      </c>
      <c r="G897" s="165">
        <v>40.940799713134702</v>
      </c>
      <c r="H897" s="104">
        <v>410</v>
      </c>
      <c r="I897" s="104" t="s">
        <v>315</v>
      </c>
      <c r="J897" s="104" t="s">
        <v>328</v>
      </c>
      <c r="K897" s="104" t="s">
        <v>1769</v>
      </c>
      <c r="L897" s="104" t="s">
        <v>1770</v>
      </c>
      <c r="M897" s="41"/>
    </row>
    <row r="898" spans="2:13" hidden="1" x14ac:dyDescent="0.25">
      <c r="B898" s="39"/>
      <c r="C898" s="104">
        <v>31670</v>
      </c>
      <c r="D898" s="104" t="s">
        <v>313</v>
      </c>
      <c r="E898" s="104" t="s">
        <v>1772</v>
      </c>
      <c r="F898" s="165">
        <v>56.828098297119098</v>
      </c>
      <c r="G898" s="165">
        <v>53.457500457763601</v>
      </c>
      <c r="H898" s="104">
        <v>531</v>
      </c>
      <c r="I898" s="104" t="s">
        <v>315</v>
      </c>
      <c r="J898" s="104" t="s">
        <v>328</v>
      </c>
      <c r="K898" s="104" t="s">
        <v>1773</v>
      </c>
      <c r="L898" s="104" t="s">
        <v>1774</v>
      </c>
      <c r="M898" s="41"/>
    </row>
    <row r="899" spans="2:13" hidden="1" x14ac:dyDescent="0.25">
      <c r="B899" s="39"/>
      <c r="C899" s="104">
        <v>42947</v>
      </c>
      <c r="D899" s="104" t="s">
        <v>313</v>
      </c>
      <c r="E899" s="104" t="s">
        <v>1775</v>
      </c>
      <c r="F899" s="165">
        <v>65.031700000000001</v>
      </c>
      <c r="G899" s="165">
        <v>53.970001000000003</v>
      </c>
      <c r="H899" s="104">
        <v>230</v>
      </c>
      <c r="I899" s="104" t="s">
        <v>338</v>
      </c>
      <c r="J899" s="104" t="s">
        <v>328</v>
      </c>
      <c r="K899" s="104" t="s">
        <v>1745</v>
      </c>
      <c r="L899" s="104" t="s">
        <v>1776</v>
      </c>
      <c r="M899" s="41"/>
    </row>
    <row r="900" spans="2:13" hidden="1" x14ac:dyDescent="0.25">
      <c r="B900" s="39"/>
      <c r="C900" s="104" t="s">
        <v>1777</v>
      </c>
      <c r="D900" s="104" t="s">
        <v>336</v>
      </c>
      <c r="E900" s="104" t="s">
        <v>1778</v>
      </c>
      <c r="F900" s="165">
        <v>30.492469</v>
      </c>
      <c r="G900" s="165">
        <v>-81.687813000000006</v>
      </c>
      <c r="H900" s="104">
        <v>30</v>
      </c>
      <c r="I900" s="104" t="s">
        <v>323</v>
      </c>
      <c r="J900" s="104" t="s">
        <v>362</v>
      </c>
      <c r="K900" s="104" t="s">
        <v>1410</v>
      </c>
      <c r="L900" s="104" t="s">
        <v>1779</v>
      </c>
      <c r="M900" s="41"/>
    </row>
    <row r="901" spans="2:13" hidden="1" x14ac:dyDescent="0.25">
      <c r="B901" s="39"/>
      <c r="C901" s="104">
        <v>2741</v>
      </c>
      <c r="D901" s="104" t="s">
        <v>313</v>
      </c>
      <c r="E901" s="104" t="s">
        <v>1780</v>
      </c>
      <c r="F901" s="165">
        <v>54.459301000000004</v>
      </c>
      <c r="G901" s="165">
        <v>9.51633</v>
      </c>
      <c r="H901" s="104">
        <v>70</v>
      </c>
      <c r="I901" s="104" t="s">
        <v>315</v>
      </c>
      <c r="J901" s="104" t="s">
        <v>735</v>
      </c>
      <c r="K901" s="104" t="s">
        <v>1781</v>
      </c>
      <c r="L901" s="104" t="s">
        <v>1782</v>
      </c>
      <c r="M901" s="41"/>
    </row>
    <row r="902" spans="2:13" hidden="1" x14ac:dyDescent="0.25">
      <c r="B902" s="39"/>
      <c r="C902" s="104" t="s">
        <v>1783</v>
      </c>
      <c r="D902" s="104" t="s">
        <v>336</v>
      </c>
      <c r="E902" s="104" t="s">
        <v>1784</v>
      </c>
      <c r="F902" s="165">
        <v>-6.1255698204</v>
      </c>
      <c r="G902" s="165">
        <v>106.65599822999999</v>
      </c>
      <c r="H902" s="104">
        <v>34</v>
      </c>
      <c r="I902" s="104" t="s">
        <v>338</v>
      </c>
      <c r="J902" s="104" t="s">
        <v>611</v>
      </c>
      <c r="K902" s="104" t="s">
        <v>1785</v>
      </c>
      <c r="L902" s="104" t="s">
        <v>1786</v>
      </c>
      <c r="M902" s="41"/>
    </row>
    <row r="903" spans="2:13" hidden="1" x14ac:dyDescent="0.25">
      <c r="B903" s="39"/>
      <c r="C903" s="104" t="s">
        <v>1787</v>
      </c>
      <c r="D903" s="104" t="s">
        <v>336</v>
      </c>
      <c r="E903" s="104" t="s">
        <v>1788</v>
      </c>
      <c r="F903" s="165">
        <v>24.896356000000001</v>
      </c>
      <c r="G903" s="165">
        <v>55.161389</v>
      </c>
      <c r="H903" s="104">
        <v>114</v>
      </c>
      <c r="I903" s="104" t="s">
        <v>338</v>
      </c>
      <c r="J903" s="104" t="s">
        <v>339</v>
      </c>
      <c r="K903" s="104" t="s">
        <v>1267</v>
      </c>
      <c r="L903" s="104" t="s">
        <v>1789</v>
      </c>
      <c r="M903" s="41"/>
    </row>
    <row r="904" spans="2:13" hidden="1" x14ac:dyDescent="0.25">
      <c r="B904" s="39"/>
      <c r="C904" s="107" t="s">
        <v>1790</v>
      </c>
      <c r="D904" s="105" t="s">
        <v>336</v>
      </c>
      <c r="E904" s="105" t="s">
        <v>1791</v>
      </c>
      <c r="F904" s="165">
        <v>21.679600000000001</v>
      </c>
      <c r="G904" s="165">
        <v>39.156502000000003</v>
      </c>
      <c r="H904" s="105">
        <v>48</v>
      </c>
      <c r="I904" s="105" t="s">
        <v>338</v>
      </c>
      <c r="J904" s="105" t="s">
        <v>358</v>
      </c>
      <c r="K904" s="105" t="s">
        <v>1792</v>
      </c>
      <c r="L904" s="105" t="s">
        <v>1793</v>
      </c>
      <c r="M904" s="41"/>
    </row>
    <row r="905" spans="2:13" hidden="1" x14ac:dyDescent="0.25">
      <c r="B905" s="39"/>
      <c r="C905" s="106" t="s">
        <v>1794</v>
      </c>
      <c r="D905" s="104" t="s">
        <v>336</v>
      </c>
      <c r="E905" s="104" t="s">
        <v>1795</v>
      </c>
      <c r="F905" s="165">
        <v>33.512058000000003</v>
      </c>
      <c r="G905" s="165">
        <v>126.492548</v>
      </c>
      <c r="H905" s="104">
        <v>118</v>
      </c>
      <c r="I905" s="104" t="s">
        <v>338</v>
      </c>
      <c r="J905" s="104" t="s">
        <v>889</v>
      </c>
      <c r="K905" s="104" t="s">
        <v>1796</v>
      </c>
      <c r="L905" s="104" t="s">
        <v>1797</v>
      </c>
      <c r="M905" s="41"/>
    </row>
    <row r="906" spans="2:13" hidden="1" x14ac:dyDescent="0.25">
      <c r="B906" s="39"/>
      <c r="C906" s="106">
        <v>2023</v>
      </c>
      <c r="D906" s="104" t="s">
        <v>313</v>
      </c>
      <c r="E906" s="104" t="s">
        <v>1798</v>
      </c>
      <c r="F906" s="165">
        <v>54.518901824951101</v>
      </c>
      <c r="G906" s="165">
        <v>-98.046096801757798</v>
      </c>
      <c r="H906" s="104">
        <v>729</v>
      </c>
      <c r="I906" s="104" t="s">
        <v>323</v>
      </c>
      <c r="J906" s="104" t="s">
        <v>396</v>
      </c>
      <c r="K906" s="104" t="s">
        <v>1058</v>
      </c>
      <c r="L906" s="104" t="s">
        <v>1799</v>
      </c>
      <c r="M906" s="41"/>
    </row>
    <row r="907" spans="2:13" hidden="1" x14ac:dyDescent="0.25">
      <c r="B907" s="39"/>
      <c r="C907" s="106" t="s">
        <v>1800</v>
      </c>
      <c r="D907" s="104" t="s">
        <v>336</v>
      </c>
      <c r="E907" s="104" t="s">
        <v>1801</v>
      </c>
      <c r="F907" s="165">
        <v>36.361953</v>
      </c>
      <c r="G907" s="165">
        <v>120.088171</v>
      </c>
      <c r="H907" s="104">
        <v>30</v>
      </c>
      <c r="I907" s="104" t="s">
        <v>338</v>
      </c>
      <c r="J907" s="104" t="s">
        <v>486</v>
      </c>
      <c r="K907" s="104" t="s">
        <v>1802</v>
      </c>
      <c r="L907" s="104" t="s">
        <v>1803</v>
      </c>
      <c r="M907" s="41"/>
    </row>
    <row r="908" spans="2:13" hidden="1" x14ac:dyDescent="0.25">
      <c r="B908" s="39"/>
      <c r="C908" s="107" t="s">
        <v>1804</v>
      </c>
      <c r="D908" s="105" t="s">
        <v>336</v>
      </c>
      <c r="E908" s="105" t="s">
        <v>1805</v>
      </c>
      <c r="F908" s="165">
        <v>36.857201000000003</v>
      </c>
      <c r="G908" s="165">
        <v>117.216003</v>
      </c>
      <c r="H908" s="105">
        <v>76</v>
      </c>
      <c r="I908" s="105" t="s">
        <v>338</v>
      </c>
      <c r="J908" s="105" t="s">
        <v>486</v>
      </c>
      <c r="K908" s="105" t="s">
        <v>1802</v>
      </c>
      <c r="L908" s="105" t="s">
        <v>1806</v>
      </c>
      <c r="M908" s="41"/>
    </row>
    <row r="909" spans="2:13" hidden="1" x14ac:dyDescent="0.25">
      <c r="B909" s="39"/>
      <c r="C909" s="106">
        <v>2315</v>
      </c>
      <c r="D909" s="104" t="s">
        <v>313</v>
      </c>
      <c r="E909" s="104" t="s">
        <v>1807</v>
      </c>
      <c r="F909" s="165">
        <v>62.658814999999997</v>
      </c>
      <c r="G909" s="165">
        <v>29.619398</v>
      </c>
      <c r="H909" s="104">
        <v>398</v>
      </c>
      <c r="I909" s="104" t="s">
        <v>315</v>
      </c>
      <c r="J909" s="104" t="s">
        <v>1351</v>
      </c>
      <c r="K909" s="104" t="s">
        <v>1808</v>
      </c>
      <c r="L909" s="104" t="s">
        <v>1809</v>
      </c>
      <c r="M909" s="41"/>
    </row>
    <row r="910" spans="2:13" hidden="1" x14ac:dyDescent="0.25">
      <c r="B910" s="39"/>
      <c r="C910" s="107" t="s">
        <v>1810</v>
      </c>
      <c r="D910" s="105" t="s">
        <v>336</v>
      </c>
      <c r="E910" s="105" t="s">
        <v>1811</v>
      </c>
      <c r="F910" s="165">
        <v>-26.139199999999999</v>
      </c>
      <c r="G910" s="165">
        <v>28.245999999999999</v>
      </c>
      <c r="H910" s="105">
        <v>5558</v>
      </c>
      <c r="I910" s="105" t="s">
        <v>344</v>
      </c>
      <c r="J910" s="105" t="s">
        <v>755</v>
      </c>
      <c r="K910" s="105" t="s">
        <v>1812</v>
      </c>
      <c r="L910" s="105" t="s">
        <v>1813</v>
      </c>
      <c r="M910" s="41"/>
    </row>
    <row r="911" spans="2:13" hidden="1" x14ac:dyDescent="0.25">
      <c r="B911" s="39"/>
      <c r="C911" s="106" t="s">
        <v>1814</v>
      </c>
      <c r="D911" s="104" t="s">
        <v>336</v>
      </c>
      <c r="E911" s="104" t="s">
        <v>1815</v>
      </c>
      <c r="F911" s="165">
        <v>4.8720100000000004</v>
      </c>
      <c r="G911" s="165">
        <v>31.601101</v>
      </c>
      <c r="H911" s="104">
        <v>1513</v>
      </c>
      <c r="I911" s="104" t="s">
        <v>344</v>
      </c>
      <c r="J911" s="104" t="s">
        <v>1816</v>
      </c>
      <c r="K911" s="104" t="s">
        <v>1817</v>
      </c>
      <c r="L911" s="104" t="s">
        <v>1818</v>
      </c>
      <c r="M911" s="41"/>
    </row>
    <row r="912" spans="2:13" hidden="1" x14ac:dyDescent="0.25">
      <c r="B912" s="39"/>
      <c r="C912" s="106">
        <v>5379</v>
      </c>
      <c r="D912" s="104" t="s">
        <v>313</v>
      </c>
      <c r="E912" s="104" t="s">
        <v>1819</v>
      </c>
      <c r="F912" s="165">
        <v>58.354999999999997</v>
      </c>
      <c r="G912" s="165">
        <v>-134.57600400000001</v>
      </c>
      <c r="H912" s="104">
        <v>21</v>
      </c>
      <c r="I912" s="104" t="s">
        <v>323</v>
      </c>
      <c r="J912" s="104" t="s">
        <v>362</v>
      </c>
      <c r="K912" s="104" t="s">
        <v>363</v>
      </c>
      <c r="L912" s="104" t="s">
        <v>1820</v>
      </c>
      <c r="M912" s="41"/>
    </row>
    <row r="913" spans="2:13" hidden="1" x14ac:dyDescent="0.25">
      <c r="B913" s="39"/>
      <c r="C913" s="107" t="s">
        <v>1824</v>
      </c>
      <c r="D913" s="105" t="s">
        <v>336</v>
      </c>
      <c r="E913" s="105" t="s">
        <v>1825</v>
      </c>
      <c r="F913" s="165">
        <v>31.8034</v>
      </c>
      <c r="G913" s="165">
        <v>130.71899400000001</v>
      </c>
      <c r="H913" s="105">
        <v>906</v>
      </c>
      <c r="I913" s="105" t="s">
        <v>338</v>
      </c>
      <c r="J913" s="105" t="s">
        <v>1451</v>
      </c>
      <c r="K913" s="105" t="s">
        <v>1826</v>
      </c>
      <c r="L913" s="105" t="s">
        <v>1827</v>
      </c>
      <c r="M913" s="41"/>
    </row>
    <row r="914" spans="2:13" hidden="1" x14ac:dyDescent="0.25">
      <c r="B914" s="39"/>
      <c r="C914" s="106" t="s">
        <v>1828</v>
      </c>
      <c r="D914" s="104" t="s">
        <v>336</v>
      </c>
      <c r="E914" s="104" t="s">
        <v>1829</v>
      </c>
      <c r="F914" s="165">
        <v>20.896263000000001</v>
      </c>
      <c r="G914" s="165">
        <v>-156.431837</v>
      </c>
      <c r="H914" s="104">
        <v>54</v>
      </c>
      <c r="I914" s="104" t="s">
        <v>323</v>
      </c>
      <c r="J914" s="104" t="s">
        <v>362</v>
      </c>
      <c r="K914" s="104" t="s">
        <v>1701</v>
      </c>
      <c r="L914" s="104" t="s">
        <v>1830</v>
      </c>
      <c r="M914" s="41"/>
    </row>
    <row r="915" spans="2:13" hidden="1" x14ac:dyDescent="0.25">
      <c r="B915" s="39"/>
      <c r="C915" s="107">
        <v>2319</v>
      </c>
      <c r="D915" s="105" t="s">
        <v>313</v>
      </c>
      <c r="E915" s="105" t="s">
        <v>1831</v>
      </c>
      <c r="F915" s="165">
        <v>64.285499999999999</v>
      </c>
      <c r="G915" s="165">
        <v>27.692399999999999</v>
      </c>
      <c r="H915" s="105">
        <v>483</v>
      </c>
      <c r="I915" s="105" t="s">
        <v>315</v>
      </c>
      <c r="J915" s="105" t="s">
        <v>1351</v>
      </c>
      <c r="K915" s="105" t="s">
        <v>1832</v>
      </c>
      <c r="L915" s="105" t="s">
        <v>1833</v>
      </c>
      <c r="M915" s="41"/>
    </row>
    <row r="916" spans="2:13" hidden="1" x14ac:dyDescent="0.25">
      <c r="B916" s="39"/>
      <c r="C916" s="107">
        <v>5362</v>
      </c>
      <c r="D916" s="105" t="s">
        <v>313</v>
      </c>
      <c r="E916" s="105" t="s">
        <v>1834</v>
      </c>
      <c r="F916" s="165">
        <v>56.961312</v>
      </c>
      <c r="G916" s="165">
        <v>-133.910202</v>
      </c>
      <c r="H916" s="105">
        <v>172</v>
      </c>
      <c r="I916" s="105" t="s">
        <v>323</v>
      </c>
      <c r="J916" s="105" t="s">
        <v>362</v>
      </c>
      <c r="K916" s="105" t="s">
        <v>363</v>
      </c>
      <c r="L916" s="105" t="s">
        <v>1835</v>
      </c>
      <c r="M916" s="41"/>
    </row>
    <row r="917" spans="2:13" hidden="1" x14ac:dyDescent="0.25">
      <c r="B917" s="39"/>
      <c r="C917" s="107">
        <v>6498</v>
      </c>
      <c r="D917" s="105" t="s">
        <v>313</v>
      </c>
      <c r="E917" s="105" t="s">
        <v>1836</v>
      </c>
      <c r="F917" s="165">
        <v>54.889999389648402</v>
      </c>
      <c r="G917" s="165">
        <v>20.5925998687744</v>
      </c>
      <c r="H917" s="105">
        <v>42</v>
      </c>
      <c r="I917" s="105" t="s">
        <v>315</v>
      </c>
      <c r="J917" s="105" t="s">
        <v>328</v>
      </c>
      <c r="K917" s="105" t="s">
        <v>1018</v>
      </c>
      <c r="L917" s="105" t="s">
        <v>1837</v>
      </c>
      <c r="M917" s="41"/>
    </row>
    <row r="918" spans="2:13" hidden="1" x14ac:dyDescent="0.25">
      <c r="B918" s="39"/>
      <c r="C918" s="106">
        <v>42328</v>
      </c>
      <c r="D918" s="104" t="s">
        <v>313</v>
      </c>
      <c r="E918" s="104" t="s">
        <v>1838</v>
      </c>
      <c r="F918" s="165">
        <v>54.766601999999999</v>
      </c>
      <c r="G918" s="165">
        <v>20.396999000000001</v>
      </c>
      <c r="H918" s="104">
        <v>164</v>
      </c>
      <c r="I918" s="104" t="s">
        <v>315</v>
      </c>
      <c r="J918" s="104" t="s">
        <v>328</v>
      </c>
      <c r="K918" s="104" t="s">
        <v>1018</v>
      </c>
      <c r="L918" s="104" t="s">
        <v>1837</v>
      </c>
      <c r="M918" s="41"/>
    </row>
    <row r="919" spans="2:13" hidden="1" x14ac:dyDescent="0.25">
      <c r="B919" s="39"/>
      <c r="C919" s="107">
        <v>34952</v>
      </c>
      <c r="D919" s="105" t="s">
        <v>313</v>
      </c>
      <c r="E919" s="105" t="s">
        <v>1839</v>
      </c>
      <c r="F919" s="165">
        <v>52.278301239013601</v>
      </c>
      <c r="G919" s="165">
        <v>29.360000610351499</v>
      </c>
      <c r="H919" s="105">
        <v>440</v>
      </c>
      <c r="I919" s="105" t="s">
        <v>315</v>
      </c>
      <c r="J919" s="105" t="s">
        <v>567</v>
      </c>
      <c r="K919" s="105" t="s">
        <v>1527</v>
      </c>
      <c r="L919" s="105" t="s">
        <v>1840</v>
      </c>
      <c r="M919" s="41"/>
    </row>
    <row r="920" spans="2:13" hidden="1" x14ac:dyDescent="0.25">
      <c r="B920" s="39"/>
      <c r="C920" s="106">
        <v>2668</v>
      </c>
      <c r="D920" s="104" t="s">
        <v>313</v>
      </c>
      <c r="E920" s="104" t="s">
        <v>1841</v>
      </c>
      <c r="F920" s="165">
        <v>56.685501000000002</v>
      </c>
      <c r="G920" s="165">
        <v>16.287600000000001</v>
      </c>
      <c r="H920" s="104">
        <v>17</v>
      </c>
      <c r="I920" s="104" t="s">
        <v>315</v>
      </c>
      <c r="J920" s="104" t="s">
        <v>499</v>
      </c>
      <c r="K920" s="104" t="s">
        <v>1842</v>
      </c>
      <c r="L920" s="104" t="s">
        <v>1843</v>
      </c>
      <c r="M920" s="41"/>
    </row>
    <row r="921" spans="2:13" hidden="1" x14ac:dyDescent="0.25">
      <c r="B921" s="39"/>
      <c r="C921" s="107">
        <v>42934</v>
      </c>
      <c r="D921" s="105" t="s">
        <v>313</v>
      </c>
      <c r="E921" s="105" t="s">
        <v>1844</v>
      </c>
      <c r="F921" s="165">
        <v>54.549999237100003</v>
      </c>
      <c r="G921" s="165">
        <v>36.366668701199998</v>
      </c>
      <c r="H921" s="105">
        <v>656</v>
      </c>
      <c r="I921" s="105" t="s">
        <v>315</v>
      </c>
      <c r="J921" s="105" t="s">
        <v>328</v>
      </c>
      <c r="K921" s="105" t="s">
        <v>593</v>
      </c>
      <c r="L921" s="105" t="s">
        <v>1845</v>
      </c>
      <c r="M921" s="41"/>
    </row>
    <row r="922" spans="2:13" hidden="1" x14ac:dyDescent="0.25">
      <c r="B922" s="39"/>
      <c r="C922" s="106">
        <v>35116</v>
      </c>
      <c r="D922" s="104" t="s">
        <v>313</v>
      </c>
      <c r="E922" s="104" t="s">
        <v>1846</v>
      </c>
      <c r="F922" s="165">
        <v>54.468299999999999</v>
      </c>
      <c r="G922" s="165">
        <v>36.073298999999999</v>
      </c>
      <c r="H922" s="104">
        <v>545</v>
      </c>
      <c r="I922" s="104" t="s">
        <v>315</v>
      </c>
      <c r="J922" s="104" t="s">
        <v>328</v>
      </c>
      <c r="K922" s="104" t="s">
        <v>593</v>
      </c>
      <c r="L922" s="104" t="s">
        <v>1845</v>
      </c>
      <c r="M922" s="41"/>
    </row>
    <row r="923" spans="2:13" hidden="1" x14ac:dyDescent="0.25">
      <c r="B923" s="39"/>
      <c r="C923" s="107">
        <v>34995</v>
      </c>
      <c r="D923" s="105" t="s">
        <v>313</v>
      </c>
      <c r="E923" s="105" t="s">
        <v>1847</v>
      </c>
      <c r="F923" s="165">
        <v>56.436698999999997</v>
      </c>
      <c r="G923" s="165">
        <v>61.986697999999997</v>
      </c>
      <c r="H923" s="105">
        <v>560</v>
      </c>
      <c r="I923" s="105" t="s">
        <v>338</v>
      </c>
      <c r="J923" s="105" t="s">
        <v>328</v>
      </c>
      <c r="K923" s="105" t="s">
        <v>1848</v>
      </c>
      <c r="L923" s="105" t="s">
        <v>1849</v>
      </c>
      <c r="M923" s="41"/>
    </row>
    <row r="924" spans="2:13" hidden="1" x14ac:dyDescent="0.25">
      <c r="B924" s="39"/>
      <c r="C924" s="106" t="s">
        <v>1850</v>
      </c>
      <c r="D924" s="104" t="s">
        <v>336</v>
      </c>
      <c r="E924" s="104" t="s">
        <v>1851</v>
      </c>
      <c r="F924" s="165">
        <v>4.2386E-2</v>
      </c>
      <c r="G924" s="165">
        <v>32.443500999999998</v>
      </c>
      <c r="H924" s="104">
        <v>3782</v>
      </c>
      <c r="I924" s="104" t="s">
        <v>344</v>
      </c>
      <c r="J924" s="104" t="s">
        <v>1852</v>
      </c>
      <c r="K924" s="104" t="s">
        <v>1853</v>
      </c>
      <c r="L924" s="104" t="s">
        <v>1854</v>
      </c>
      <c r="M924" s="41"/>
    </row>
    <row r="925" spans="2:13" hidden="1" x14ac:dyDescent="0.25">
      <c r="B925" s="39"/>
      <c r="C925" s="106">
        <v>115</v>
      </c>
      <c r="D925" s="104" t="s">
        <v>313</v>
      </c>
      <c r="E925" s="104" t="s">
        <v>1855</v>
      </c>
      <c r="F925" s="165">
        <v>67.010446000000002</v>
      </c>
      <c r="G925" s="165">
        <v>-50.715294</v>
      </c>
      <c r="H925" s="104">
        <v>165</v>
      </c>
      <c r="I925" s="104" t="s">
        <v>323</v>
      </c>
      <c r="J925" s="104" t="s">
        <v>324</v>
      </c>
      <c r="K925" s="104" t="s">
        <v>1856</v>
      </c>
      <c r="L925" s="104" t="s">
        <v>1857</v>
      </c>
      <c r="M925" s="41"/>
    </row>
    <row r="926" spans="2:13" hidden="1" x14ac:dyDescent="0.25">
      <c r="B926" s="39"/>
      <c r="C926" s="107" t="s">
        <v>1858</v>
      </c>
      <c r="D926" s="105" t="s">
        <v>336</v>
      </c>
      <c r="E926" s="105" t="s">
        <v>1859</v>
      </c>
      <c r="F926" s="165">
        <v>39.297600000000003</v>
      </c>
      <c r="G926" s="165">
        <v>-94.713898</v>
      </c>
      <c r="H926" s="105">
        <v>1026</v>
      </c>
      <c r="I926" s="105" t="s">
        <v>323</v>
      </c>
      <c r="J926" s="105" t="s">
        <v>362</v>
      </c>
      <c r="K926" s="105" t="s">
        <v>1860</v>
      </c>
      <c r="L926" s="105" t="s">
        <v>1861</v>
      </c>
      <c r="M926" s="41"/>
    </row>
    <row r="927" spans="2:13" hidden="1" x14ac:dyDescent="0.25">
      <c r="B927" s="39"/>
      <c r="C927" s="107">
        <v>34996</v>
      </c>
      <c r="D927" s="105" t="s">
        <v>313</v>
      </c>
      <c r="E927" s="105" t="s">
        <v>1862</v>
      </c>
      <c r="F927" s="165">
        <v>56.123299000000003</v>
      </c>
      <c r="G927" s="165">
        <v>95.663300000000007</v>
      </c>
      <c r="H927" s="105">
        <v>1037</v>
      </c>
      <c r="I927" s="105" t="s">
        <v>338</v>
      </c>
      <c r="J927" s="105" t="s">
        <v>328</v>
      </c>
      <c r="K927" s="105" t="s">
        <v>354</v>
      </c>
      <c r="L927" s="105" t="s">
        <v>1863</v>
      </c>
      <c r="M927" s="41"/>
    </row>
    <row r="928" spans="2:13" hidden="1" x14ac:dyDescent="0.25">
      <c r="B928" s="39"/>
      <c r="C928" s="107" t="s">
        <v>1864</v>
      </c>
      <c r="D928" s="105" t="s">
        <v>336</v>
      </c>
      <c r="E928" s="105" t="s">
        <v>1865</v>
      </c>
      <c r="F928" s="165">
        <v>22.577100999999999</v>
      </c>
      <c r="G928" s="165">
        <v>120.349998</v>
      </c>
      <c r="H928" s="105">
        <v>31</v>
      </c>
      <c r="I928" s="105" t="s">
        <v>338</v>
      </c>
      <c r="J928" s="105" t="s">
        <v>1866</v>
      </c>
      <c r="K928" s="105" t="s">
        <v>1867</v>
      </c>
      <c r="L928" s="105" t="s">
        <v>1868</v>
      </c>
      <c r="M928" s="41"/>
    </row>
    <row r="929" spans="2:13" hidden="1" x14ac:dyDescent="0.25">
      <c r="B929" s="39"/>
      <c r="C929" s="106" t="s">
        <v>1869</v>
      </c>
      <c r="D929" s="104" t="s">
        <v>336</v>
      </c>
      <c r="E929" s="104" t="s">
        <v>1870</v>
      </c>
      <c r="F929" s="165">
        <v>24.906500000000001</v>
      </c>
      <c r="G929" s="165">
        <v>67.160797000000002</v>
      </c>
      <c r="H929" s="104">
        <v>100</v>
      </c>
      <c r="I929" s="104" t="s">
        <v>338</v>
      </c>
      <c r="J929" s="104" t="s">
        <v>552</v>
      </c>
      <c r="K929" s="104" t="s">
        <v>1871</v>
      </c>
      <c r="L929" s="104" t="s">
        <v>1872</v>
      </c>
      <c r="M929" s="41"/>
    </row>
    <row r="930" spans="2:13" hidden="1" x14ac:dyDescent="0.25">
      <c r="B930" s="39"/>
      <c r="C930" s="106">
        <v>2298</v>
      </c>
      <c r="D930" s="104" t="s">
        <v>313</v>
      </c>
      <c r="E930" s="104" t="s">
        <v>1821</v>
      </c>
      <c r="F930" s="165">
        <v>58.990798950195298</v>
      </c>
      <c r="G930" s="165">
        <v>22.830699920654201</v>
      </c>
      <c r="H930" s="104">
        <v>18</v>
      </c>
      <c r="I930" s="104" t="s">
        <v>315</v>
      </c>
      <c r="J930" s="104" t="s">
        <v>1822</v>
      </c>
      <c r="K930" s="104" t="s">
        <v>1823</v>
      </c>
      <c r="L930" s="104" t="s">
        <v>4052</v>
      </c>
      <c r="M930" s="41"/>
    </row>
    <row r="931" spans="2:13" hidden="1" x14ac:dyDescent="0.25">
      <c r="B931" s="39"/>
      <c r="C931" s="107">
        <v>2695</v>
      </c>
      <c r="D931" s="105" t="s">
        <v>313</v>
      </c>
      <c r="E931" s="105" t="s">
        <v>1873</v>
      </c>
      <c r="F931" s="165">
        <v>59.444698000000002</v>
      </c>
      <c r="G931" s="165">
        <v>13.337400000000001</v>
      </c>
      <c r="H931" s="105">
        <v>352</v>
      </c>
      <c r="I931" s="105" t="s">
        <v>315</v>
      </c>
      <c r="J931" s="105" t="s">
        <v>499</v>
      </c>
      <c r="K931" s="105" t="s">
        <v>1874</v>
      </c>
      <c r="L931" s="105" t="s">
        <v>1875</v>
      </c>
      <c r="M931" s="41"/>
    </row>
    <row r="932" spans="2:13" hidden="1" x14ac:dyDescent="0.25">
      <c r="B932" s="39"/>
      <c r="C932" s="106">
        <v>2579</v>
      </c>
      <c r="D932" s="104" t="s">
        <v>313</v>
      </c>
      <c r="E932" s="104" t="s">
        <v>1876</v>
      </c>
      <c r="F932" s="165">
        <v>59.345298999999997</v>
      </c>
      <c r="G932" s="165">
        <v>5.2083599999999999</v>
      </c>
      <c r="H932" s="104">
        <v>86</v>
      </c>
      <c r="I932" s="104" t="s">
        <v>315</v>
      </c>
      <c r="J932" s="104" t="s">
        <v>400</v>
      </c>
      <c r="K932" s="104" t="s">
        <v>1877</v>
      </c>
      <c r="L932" s="104" t="s">
        <v>4053</v>
      </c>
      <c r="M932" s="41"/>
    </row>
    <row r="933" spans="2:13" hidden="1" x14ac:dyDescent="0.25">
      <c r="B933" s="39"/>
      <c r="C933" s="107">
        <v>2546</v>
      </c>
      <c r="D933" s="105" t="s">
        <v>313</v>
      </c>
      <c r="E933" s="105" t="s">
        <v>1878</v>
      </c>
      <c r="F933" s="165">
        <v>56.297500610351499</v>
      </c>
      <c r="G933" s="165">
        <v>9.1246299743652308</v>
      </c>
      <c r="H933" s="105">
        <v>170</v>
      </c>
      <c r="I933" s="105" t="s">
        <v>315</v>
      </c>
      <c r="J933" s="105" t="s">
        <v>316</v>
      </c>
      <c r="K933" s="105" t="s">
        <v>320</v>
      </c>
      <c r="L933" s="105" t="s">
        <v>1879</v>
      </c>
      <c r="M933" s="41"/>
    </row>
    <row r="934" spans="2:13" hidden="1" x14ac:dyDescent="0.25">
      <c r="B934" s="39"/>
      <c r="C934" s="106">
        <v>1658</v>
      </c>
      <c r="D934" s="104" t="s">
        <v>313</v>
      </c>
      <c r="E934" s="104" t="s">
        <v>1880</v>
      </c>
      <c r="F934" s="165">
        <v>53.524700164794901</v>
      </c>
      <c r="G934" s="165">
        <v>-88.642799377441406</v>
      </c>
      <c r="H934" s="104">
        <v>672</v>
      </c>
      <c r="I934" s="104" t="s">
        <v>323</v>
      </c>
      <c r="J934" s="104" t="s">
        <v>396</v>
      </c>
      <c r="K934" s="104" t="s">
        <v>1881</v>
      </c>
      <c r="L934" s="104" t="s">
        <v>1882</v>
      </c>
      <c r="M934" s="41"/>
    </row>
    <row r="935" spans="2:13" hidden="1" x14ac:dyDescent="0.25">
      <c r="B935" s="39"/>
      <c r="C935" s="106" t="s">
        <v>1883</v>
      </c>
      <c r="D935" s="104" t="s">
        <v>336</v>
      </c>
      <c r="E935" s="104" t="s">
        <v>1884</v>
      </c>
      <c r="F935" s="165">
        <v>27.6966</v>
      </c>
      <c r="G935" s="165">
        <v>85.359099999999998</v>
      </c>
      <c r="H935" s="104">
        <v>4390</v>
      </c>
      <c r="I935" s="104" t="s">
        <v>338</v>
      </c>
      <c r="J935" s="104" t="s">
        <v>1885</v>
      </c>
      <c r="K935" s="104" t="s">
        <v>1886</v>
      </c>
      <c r="L935" s="104" t="s">
        <v>1887</v>
      </c>
      <c r="M935" s="41"/>
    </row>
    <row r="936" spans="2:13" hidden="1" x14ac:dyDescent="0.25">
      <c r="B936" s="39"/>
      <c r="C936" s="107">
        <v>2317</v>
      </c>
      <c r="D936" s="105" t="s">
        <v>313</v>
      </c>
      <c r="E936" s="105" t="s">
        <v>1888</v>
      </c>
      <c r="F936" s="165">
        <v>63.127102000000001</v>
      </c>
      <c r="G936" s="165">
        <v>23.051399</v>
      </c>
      <c r="H936" s="105">
        <v>151</v>
      </c>
      <c r="I936" s="105" t="s">
        <v>315</v>
      </c>
      <c r="J936" s="105" t="s">
        <v>1351</v>
      </c>
      <c r="K936" s="105" t="s">
        <v>1889</v>
      </c>
      <c r="L936" s="105" t="s">
        <v>1890</v>
      </c>
      <c r="M936" s="41"/>
    </row>
    <row r="937" spans="2:13" hidden="1" x14ac:dyDescent="0.25">
      <c r="B937" s="39"/>
      <c r="C937" s="106">
        <v>2760</v>
      </c>
      <c r="D937" s="104" t="s">
        <v>313</v>
      </c>
      <c r="E937" s="104" t="s">
        <v>1891</v>
      </c>
      <c r="F937" s="165">
        <v>54.963901519775298</v>
      </c>
      <c r="G937" s="165">
        <v>24.084800720214801</v>
      </c>
      <c r="H937" s="104">
        <v>256</v>
      </c>
      <c r="I937" s="104" t="s">
        <v>315</v>
      </c>
      <c r="J937" s="104" t="s">
        <v>1892</v>
      </c>
      <c r="K937" s="104" t="s">
        <v>1893</v>
      </c>
      <c r="L937" s="104" t="s">
        <v>1894</v>
      </c>
      <c r="M937" s="41"/>
    </row>
    <row r="938" spans="2:13" hidden="1" x14ac:dyDescent="0.25">
      <c r="B938" s="39"/>
      <c r="C938" s="106" t="s">
        <v>1895</v>
      </c>
      <c r="D938" s="104" t="s">
        <v>336</v>
      </c>
      <c r="E938" s="104" t="s">
        <v>1896</v>
      </c>
      <c r="F938" s="165">
        <v>55.606201171875</v>
      </c>
      <c r="G938" s="165">
        <v>49.278701782227003</v>
      </c>
      <c r="H938" s="104">
        <v>411</v>
      </c>
      <c r="I938" s="104" t="s">
        <v>315</v>
      </c>
      <c r="J938" s="104" t="s">
        <v>328</v>
      </c>
      <c r="K938" s="104" t="s">
        <v>865</v>
      </c>
      <c r="L938" s="104" t="s">
        <v>1897</v>
      </c>
      <c r="M938" s="41"/>
    </row>
    <row r="939" spans="2:13" hidden="1" x14ac:dyDescent="0.25">
      <c r="B939" s="39"/>
      <c r="C939" s="106">
        <v>34954</v>
      </c>
      <c r="D939" s="104" t="s">
        <v>313</v>
      </c>
      <c r="E939" s="104" t="s">
        <v>1898</v>
      </c>
      <c r="F939" s="165">
        <v>55.866698999999997</v>
      </c>
      <c r="G939" s="165">
        <v>49.133301000000003</v>
      </c>
      <c r="H939" s="104">
        <v>213</v>
      </c>
      <c r="I939" s="104" t="s">
        <v>338</v>
      </c>
      <c r="J939" s="104" t="s">
        <v>328</v>
      </c>
      <c r="K939" s="104" t="s">
        <v>865</v>
      </c>
      <c r="L939" s="104" t="s">
        <v>1897</v>
      </c>
      <c r="M939" s="41"/>
    </row>
    <row r="940" spans="2:13" hidden="1" x14ac:dyDescent="0.25">
      <c r="B940" s="39"/>
      <c r="C940" s="107" t="s">
        <v>1899</v>
      </c>
      <c r="D940" s="105" t="s">
        <v>336</v>
      </c>
      <c r="E940" s="105" t="s">
        <v>1900</v>
      </c>
      <c r="F940" s="165">
        <v>-7.7502779999999998</v>
      </c>
      <c r="G940" s="165">
        <v>111.947222</v>
      </c>
      <c r="H940" s="105">
        <v>380</v>
      </c>
      <c r="I940" s="105" t="s">
        <v>338</v>
      </c>
      <c r="J940" s="105" t="s">
        <v>611</v>
      </c>
      <c r="K940" s="105" t="s">
        <v>1901</v>
      </c>
      <c r="L940" s="105" t="s">
        <v>1902</v>
      </c>
      <c r="M940" s="41"/>
    </row>
    <row r="941" spans="2:13" hidden="1" x14ac:dyDescent="0.25">
      <c r="B941" s="39"/>
      <c r="C941" s="106">
        <v>2297</v>
      </c>
      <c r="D941" s="104" t="s">
        <v>313</v>
      </c>
      <c r="E941" s="104" t="s">
        <v>1903</v>
      </c>
      <c r="F941" s="165">
        <v>59.260299682617102</v>
      </c>
      <c r="G941" s="165">
        <v>24.208499908447202</v>
      </c>
      <c r="H941" s="104">
        <v>65</v>
      </c>
      <c r="I941" s="104" t="s">
        <v>315</v>
      </c>
      <c r="J941" s="104" t="s">
        <v>1822</v>
      </c>
      <c r="K941" s="104" t="s">
        <v>1904</v>
      </c>
      <c r="L941" s="104" t="s">
        <v>1905</v>
      </c>
      <c r="M941" s="41"/>
    </row>
    <row r="942" spans="2:13" hidden="1" x14ac:dyDescent="0.25">
      <c r="B942" s="39"/>
      <c r="C942" s="106">
        <v>2012</v>
      </c>
      <c r="D942" s="104" t="s">
        <v>313</v>
      </c>
      <c r="E942" s="104" t="s">
        <v>1906</v>
      </c>
      <c r="F942" s="165">
        <v>56.037498474099998</v>
      </c>
      <c r="G942" s="165">
        <v>-96.509696960399907</v>
      </c>
      <c r="H942" s="104">
        <v>600</v>
      </c>
      <c r="I942" s="104" t="s">
        <v>323</v>
      </c>
      <c r="J942" s="104" t="s">
        <v>396</v>
      </c>
      <c r="K942" s="104" t="s">
        <v>1058</v>
      </c>
      <c r="L942" s="104" t="s">
        <v>1907</v>
      </c>
      <c r="M942" s="41"/>
    </row>
    <row r="943" spans="2:13" hidden="1" x14ac:dyDescent="0.25">
      <c r="B943" s="39"/>
      <c r="C943" s="107">
        <v>6505</v>
      </c>
      <c r="D943" s="105" t="s">
        <v>313</v>
      </c>
      <c r="E943" s="105" t="s">
        <v>1908</v>
      </c>
      <c r="F943" s="165">
        <v>55.2700996398925</v>
      </c>
      <c r="G943" s="165">
        <v>86.107200622558594</v>
      </c>
      <c r="H943" s="105">
        <v>863</v>
      </c>
      <c r="I943" s="105" t="s">
        <v>338</v>
      </c>
      <c r="J943" s="105" t="s">
        <v>328</v>
      </c>
      <c r="K943" s="105" t="s">
        <v>1909</v>
      </c>
      <c r="L943" s="105" t="s">
        <v>1910</v>
      </c>
      <c r="M943" s="41"/>
    </row>
    <row r="944" spans="2:13" hidden="1" x14ac:dyDescent="0.25">
      <c r="B944" s="39"/>
      <c r="C944" s="106">
        <v>2318</v>
      </c>
      <c r="D944" s="104" t="s">
        <v>313</v>
      </c>
      <c r="E944" s="104" t="s">
        <v>1911</v>
      </c>
      <c r="F944" s="165">
        <v>65.778701782227003</v>
      </c>
      <c r="G944" s="165">
        <v>24.582099914551002</v>
      </c>
      <c r="H944" s="104">
        <v>61</v>
      </c>
      <c r="I944" s="104" t="s">
        <v>315</v>
      </c>
      <c r="J944" s="104" t="s">
        <v>1351</v>
      </c>
      <c r="K944" s="104" t="s">
        <v>1352</v>
      </c>
      <c r="L944" s="104" t="s">
        <v>1912</v>
      </c>
      <c r="M944" s="41"/>
    </row>
    <row r="945" spans="2:13" hidden="1" x14ac:dyDescent="0.25">
      <c r="B945" s="39"/>
      <c r="C945" s="106">
        <v>5359</v>
      </c>
      <c r="D945" s="104" t="s">
        <v>313</v>
      </c>
      <c r="E945" s="104" t="s">
        <v>1913</v>
      </c>
      <c r="F945" s="165">
        <v>60.570945999999999</v>
      </c>
      <c r="G945" s="165">
        <v>-151.24517399999999</v>
      </c>
      <c r="H945" s="104">
        <v>99</v>
      </c>
      <c r="I945" s="104" t="s">
        <v>323</v>
      </c>
      <c r="J945" s="104" t="s">
        <v>362</v>
      </c>
      <c r="K945" s="104" t="s">
        <v>363</v>
      </c>
      <c r="L945" s="104" t="s">
        <v>1914</v>
      </c>
      <c r="M945" s="41"/>
    </row>
    <row r="946" spans="2:13" hidden="1" x14ac:dyDescent="0.25">
      <c r="B946" s="39"/>
      <c r="C946" s="106">
        <v>44473</v>
      </c>
      <c r="D946" s="104" t="s">
        <v>313</v>
      </c>
      <c r="E946" s="104" t="s">
        <v>1915</v>
      </c>
      <c r="F946" s="165">
        <v>67.845000999999996</v>
      </c>
      <c r="G946" s="165">
        <v>166.13999899999999</v>
      </c>
      <c r="H946" s="104">
        <v>623</v>
      </c>
      <c r="I946" s="104" t="s">
        <v>338</v>
      </c>
      <c r="J946" s="104" t="s">
        <v>328</v>
      </c>
      <c r="K946" s="104" t="s">
        <v>449</v>
      </c>
      <c r="L946" s="104" t="s">
        <v>1916</v>
      </c>
      <c r="M946" s="41"/>
    </row>
    <row r="947" spans="2:13" hidden="1" x14ac:dyDescent="0.25">
      <c r="B947" s="39"/>
      <c r="C947" s="106">
        <v>5036</v>
      </c>
      <c r="D947" s="104" t="s">
        <v>313</v>
      </c>
      <c r="E947" s="104" t="s">
        <v>1917</v>
      </c>
      <c r="F947" s="165">
        <v>-35.259148000000003</v>
      </c>
      <c r="G947" s="165">
        <v>173.91331700000001</v>
      </c>
      <c r="H947" s="104">
        <v>492</v>
      </c>
      <c r="I947" s="104" t="s">
        <v>372</v>
      </c>
      <c r="J947" s="104" t="s">
        <v>404</v>
      </c>
      <c r="K947" s="104" t="s">
        <v>564</v>
      </c>
      <c r="L947" s="104" t="s">
        <v>1918</v>
      </c>
      <c r="M947" s="41"/>
    </row>
    <row r="948" spans="2:13" hidden="1" x14ac:dyDescent="0.25">
      <c r="B948" s="39"/>
      <c r="C948" s="106">
        <v>5382</v>
      </c>
      <c r="D948" s="104" t="s">
        <v>313</v>
      </c>
      <c r="E948" s="104" t="s">
        <v>1919</v>
      </c>
      <c r="F948" s="165">
        <v>55.355598450000002</v>
      </c>
      <c r="G948" s="165">
        <v>-131.71400449999999</v>
      </c>
      <c r="H948" s="104">
        <v>89</v>
      </c>
      <c r="I948" s="104" t="s">
        <v>323</v>
      </c>
      <c r="J948" s="104" t="s">
        <v>362</v>
      </c>
      <c r="K948" s="104" t="s">
        <v>363</v>
      </c>
      <c r="L948" s="104" t="s">
        <v>1920</v>
      </c>
      <c r="M948" s="41"/>
    </row>
    <row r="949" spans="2:13" hidden="1" x14ac:dyDescent="0.25">
      <c r="B949" s="39"/>
      <c r="C949" s="106">
        <v>1789</v>
      </c>
      <c r="D949" s="104" t="s">
        <v>313</v>
      </c>
      <c r="E949" s="104" t="s">
        <v>1921</v>
      </c>
      <c r="F949" s="165">
        <v>57.256099700927699</v>
      </c>
      <c r="G949" s="165">
        <v>-105.61799621582</v>
      </c>
      <c r="H949" s="104">
        <v>1679</v>
      </c>
      <c r="I949" s="104" t="s">
        <v>323</v>
      </c>
      <c r="J949" s="104" t="s">
        <v>396</v>
      </c>
      <c r="K949" s="104" t="s">
        <v>1922</v>
      </c>
      <c r="L949" s="104" t="s">
        <v>1923</v>
      </c>
      <c r="M949" s="41"/>
    </row>
    <row r="950" spans="2:13" hidden="1" x14ac:dyDescent="0.25">
      <c r="B950" s="39"/>
      <c r="C950" s="106">
        <v>26373</v>
      </c>
      <c r="D950" s="104" t="s">
        <v>313</v>
      </c>
      <c r="E950" s="104" t="s">
        <v>1924</v>
      </c>
      <c r="F950" s="165">
        <v>61.028500000000001</v>
      </c>
      <c r="G950" s="165">
        <v>69.086098000000007</v>
      </c>
      <c r="H950" s="104">
        <v>76</v>
      </c>
      <c r="I950" s="104" t="s">
        <v>338</v>
      </c>
      <c r="J950" s="104" t="s">
        <v>328</v>
      </c>
      <c r="K950" s="104" t="s">
        <v>1925</v>
      </c>
      <c r="L950" s="104" t="s">
        <v>1926</v>
      </c>
      <c r="M950" s="41"/>
    </row>
    <row r="951" spans="2:13" hidden="1" x14ac:dyDescent="0.25">
      <c r="B951" s="39"/>
      <c r="C951" s="107" t="s">
        <v>1927</v>
      </c>
      <c r="D951" s="105" t="s">
        <v>336</v>
      </c>
      <c r="E951" s="105" t="s">
        <v>1928</v>
      </c>
      <c r="F951" s="165">
        <v>15.589499999999999</v>
      </c>
      <c r="G951" s="165">
        <v>32.553199999999997</v>
      </c>
      <c r="H951" s="105">
        <v>1265</v>
      </c>
      <c r="I951" s="105" t="s">
        <v>344</v>
      </c>
      <c r="J951" s="105" t="s">
        <v>1929</v>
      </c>
      <c r="K951" s="105" t="s">
        <v>1930</v>
      </c>
      <c r="L951" s="105" t="s">
        <v>1931</v>
      </c>
      <c r="M951" s="41"/>
    </row>
    <row r="952" spans="2:13" hidden="1" x14ac:dyDescent="0.25">
      <c r="B952" s="39"/>
      <c r="C952" s="106">
        <v>32509</v>
      </c>
      <c r="D952" s="104" t="s">
        <v>313</v>
      </c>
      <c r="E952" s="104" t="s">
        <v>1932</v>
      </c>
      <c r="F952" s="165">
        <v>66.450861000000003</v>
      </c>
      <c r="G952" s="165">
        <v>143.261551</v>
      </c>
      <c r="H952" s="104">
        <v>656</v>
      </c>
      <c r="I952" s="104" t="s">
        <v>338</v>
      </c>
      <c r="J952" s="104" t="s">
        <v>328</v>
      </c>
      <c r="K952" s="104" t="s">
        <v>698</v>
      </c>
      <c r="L952" s="104" t="s">
        <v>1933</v>
      </c>
      <c r="M952" s="41"/>
    </row>
    <row r="953" spans="2:13" hidden="1" x14ac:dyDescent="0.25">
      <c r="B953" s="39"/>
      <c r="C953" s="106">
        <v>5376</v>
      </c>
      <c r="D953" s="104" t="s">
        <v>313</v>
      </c>
      <c r="E953" s="104" t="s">
        <v>1934</v>
      </c>
      <c r="F953" s="165">
        <v>66.976128000000003</v>
      </c>
      <c r="G953" s="165">
        <v>-160.43901399999999</v>
      </c>
      <c r="H953" s="104">
        <v>166</v>
      </c>
      <c r="I953" s="104" t="s">
        <v>323</v>
      </c>
      <c r="J953" s="104" t="s">
        <v>362</v>
      </c>
      <c r="K953" s="104" t="s">
        <v>363</v>
      </c>
      <c r="L953" s="104" t="s">
        <v>1935</v>
      </c>
      <c r="M953" s="41"/>
    </row>
    <row r="954" spans="2:13" hidden="1" x14ac:dyDescent="0.25">
      <c r="B954" s="39"/>
      <c r="C954" s="107">
        <v>2483</v>
      </c>
      <c r="D954" s="105" t="s">
        <v>313</v>
      </c>
      <c r="E954" s="105" t="s">
        <v>1936</v>
      </c>
      <c r="F954" s="165">
        <v>51.836898803700002</v>
      </c>
      <c r="G954" s="165">
        <v>-1.32000005245</v>
      </c>
      <c r="H954" s="105">
        <v>270</v>
      </c>
      <c r="I954" s="105" t="s">
        <v>315</v>
      </c>
      <c r="J954" s="105" t="s">
        <v>332</v>
      </c>
      <c r="K954" s="105" t="s">
        <v>671</v>
      </c>
      <c r="L954" s="105" t="s">
        <v>1937</v>
      </c>
      <c r="M954" s="41"/>
    </row>
    <row r="955" spans="2:13" hidden="1" x14ac:dyDescent="0.25">
      <c r="B955" s="39"/>
      <c r="C955" s="106">
        <v>2235</v>
      </c>
      <c r="D955" s="104" t="s">
        <v>313</v>
      </c>
      <c r="E955" s="104" t="s">
        <v>1938</v>
      </c>
      <c r="F955" s="165">
        <v>54.379570000000001</v>
      </c>
      <c r="G955" s="165">
        <v>10.145265999999999</v>
      </c>
      <c r="H955" s="104">
        <v>102</v>
      </c>
      <c r="I955" s="104" t="s">
        <v>315</v>
      </c>
      <c r="J955" s="104" t="s">
        <v>735</v>
      </c>
      <c r="K955" s="104" t="s">
        <v>1781</v>
      </c>
      <c r="L955" s="104" t="s">
        <v>1939</v>
      </c>
      <c r="M955" s="41"/>
    </row>
    <row r="956" spans="2:13" hidden="1" x14ac:dyDescent="0.25">
      <c r="B956" s="39"/>
      <c r="C956" s="106" t="s">
        <v>1940</v>
      </c>
      <c r="D956" s="104" t="s">
        <v>336</v>
      </c>
      <c r="E956" s="104" t="s">
        <v>1941</v>
      </c>
      <c r="F956" s="165">
        <v>-1.9686300000000001</v>
      </c>
      <c r="G956" s="165">
        <v>30.139500000000002</v>
      </c>
      <c r="H956" s="104">
        <v>4859</v>
      </c>
      <c r="I956" s="104" t="s">
        <v>344</v>
      </c>
      <c r="J956" s="104" t="s">
        <v>1942</v>
      </c>
      <c r="K956" s="104" t="s">
        <v>1943</v>
      </c>
      <c r="L956" s="104" t="s">
        <v>1944</v>
      </c>
      <c r="M956" s="41"/>
    </row>
    <row r="957" spans="2:13" hidden="1" x14ac:dyDescent="0.25">
      <c r="B957" s="39"/>
      <c r="C957" s="107">
        <v>2535</v>
      </c>
      <c r="D957" s="105" t="s">
        <v>313</v>
      </c>
      <c r="E957" s="105" t="s">
        <v>1945</v>
      </c>
      <c r="F957" s="165">
        <v>52.180900999999999</v>
      </c>
      <c r="G957" s="165">
        <v>-9.5237800000000004</v>
      </c>
      <c r="H957" s="105">
        <v>112</v>
      </c>
      <c r="I957" s="105" t="s">
        <v>315</v>
      </c>
      <c r="J957" s="105" t="s">
        <v>599</v>
      </c>
      <c r="K957" s="105" t="s">
        <v>1946</v>
      </c>
      <c r="L957" s="105" t="s">
        <v>1947</v>
      </c>
      <c r="M957" s="41"/>
    </row>
    <row r="958" spans="2:13" hidden="1" x14ac:dyDescent="0.25">
      <c r="B958" s="39"/>
      <c r="C958" s="106">
        <v>44370</v>
      </c>
      <c r="D958" s="104" t="s">
        <v>313</v>
      </c>
      <c r="E958" s="104" t="s">
        <v>1948</v>
      </c>
      <c r="F958" s="165">
        <v>53.145000000000003</v>
      </c>
      <c r="G958" s="165">
        <v>50.709999000000003</v>
      </c>
      <c r="H958" s="104">
        <v>140</v>
      </c>
      <c r="I958" s="104" t="s">
        <v>338</v>
      </c>
      <c r="J958" s="104" t="s">
        <v>328</v>
      </c>
      <c r="K958" s="104" t="s">
        <v>1949</v>
      </c>
      <c r="L958" s="104" t="s">
        <v>1950</v>
      </c>
      <c r="M958" s="41"/>
    </row>
    <row r="959" spans="2:13" hidden="1" x14ac:dyDescent="0.25">
      <c r="B959" s="39"/>
      <c r="C959" s="106">
        <v>5380</v>
      </c>
      <c r="D959" s="104" t="s">
        <v>313</v>
      </c>
      <c r="E959" s="104" t="s">
        <v>1951</v>
      </c>
      <c r="F959" s="165">
        <v>58.677844999999998</v>
      </c>
      <c r="G959" s="165">
        <v>-156.65196499999999</v>
      </c>
      <c r="H959" s="104">
        <v>73</v>
      </c>
      <c r="I959" s="104" t="s">
        <v>323</v>
      </c>
      <c r="J959" s="104" t="s">
        <v>362</v>
      </c>
      <c r="K959" s="104" t="s">
        <v>363</v>
      </c>
      <c r="L959" s="104" t="s">
        <v>1952</v>
      </c>
      <c r="M959" s="41"/>
    </row>
    <row r="960" spans="2:13" hidden="1" x14ac:dyDescent="0.25">
      <c r="B960" s="39"/>
      <c r="C960" s="107">
        <v>2511</v>
      </c>
      <c r="D960" s="105" t="s">
        <v>313</v>
      </c>
      <c r="E960" s="105" t="s">
        <v>1953</v>
      </c>
      <c r="F960" s="165">
        <v>52.648395000000001</v>
      </c>
      <c r="G960" s="165">
        <v>0.55069199999999996</v>
      </c>
      <c r="H960" s="105">
        <v>75</v>
      </c>
      <c r="I960" s="105" t="s">
        <v>315</v>
      </c>
      <c r="J960" s="105" t="s">
        <v>332</v>
      </c>
      <c r="K960" s="105" t="s">
        <v>671</v>
      </c>
      <c r="L960" s="105" t="s">
        <v>1954</v>
      </c>
      <c r="M960" s="41"/>
    </row>
    <row r="961" spans="2:13" hidden="1" x14ac:dyDescent="0.25">
      <c r="B961" s="39"/>
      <c r="C961" s="106" t="s">
        <v>1955</v>
      </c>
      <c r="D961" s="104" t="s">
        <v>336</v>
      </c>
      <c r="E961" s="104" t="s">
        <v>1956</v>
      </c>
      <c r="F961" s="165">
        <v>17.9356994628906</v>
      </c>
      <c r="G961" s="165">
        <v>-76.787498474121094</v>
      </c>
      <c r="H961" s="104">
        <v>10</v>
      </c>
      <c r="I961" s="104" t="s">
        <v>323</v>
      </c>
      <c r="J961" s="104" t="s">
        <v>1957</v>
      </c>
      <c r="K961" s="104" t="s">
        <v>1958</v>
      </c>
      <c r="L961" s="104" t="s">
        <v>1959</v>
      </c>
      <c r="M961" s="41"/>
    </row>
    <row r="962" spans="2:13" hidden="1" x14ac:dyDescent="0.25">
      <c r="B962" s="39"/>
      <c r="C962" s="106" t="s">
        <v>1960</v>
      </c>
      <c r="D962" s="104" t="s">
        <v>336</v>
      </c>
      <c r="E962" s="104" t="s">
        <v>1961</v>
      </c>
      <c r="F962" s="165">
        <v>-4.3857499999999998</v>
      </c>
      <c r="G962" s="165">
        <v>15.444599999999999</v>
      </c>
      <c r="H962" s="104">
        <v>1027</v>
      </c>
      <c r="I962" s="104" t="s">
        <v>344</v>
      </c>
      <c r="J962" s="104" t="s">
        <v>1962</v>
      </c>
      <c r="K962" s="104" t="s">
        <v>1963</v>
      </c>
      <c r="L962" s="104" t="s">
        <v>1964</v>
      </c>
      <c r="M962" s="41"/>
    </row>
    <row r="963" spans="2:13" hidden="1" x14ac:dyDescent="0.25">
      <c r="B963" s="39"/>
      <c r="C963" s="106">
        <v>43010</v>
      </c>
      <c r="D963" s="104" t="s">
        <v>313</v>
      </c>
      <c r="E963" s="104" t="s">
        <v>1965</v>
      </c>
      <c r="F963" s="165">
        <v>59.190372000000004</v>
      </c>
      <c r="G963" s="165">
        <v>39.123458999999997</v>
      </c>
      <c r="H963" s="104">
        <v>574</v>
      </c>
      <c r="I963" s="104" t="s">
        <v>315</v>
      </c>
      <c r="J963" s="104" t="s">
        <v>328</v>
      </c>
      <c r="K963" s="104" t="s">
        <v>1015</v>
      </c>
      <c r="L963" s="104" t="s">
        <v>1966</v>
      </c>
      <c r="M963" s="41"/>
    </row>
    <row r="964" spans="2:13" hidden="1" x14ac:dyDescent="0.25">
      <c r="B964" s="39"/>
      <c r="C964" s="107">
        <v>2583</v>
      </c>
      <c r="D964" s="105" t="s">
        <v>313</v>
      </c>
      <c r="E964" s="105" t="s">
        <v>1967</v>
      </c>
      <c r="F964" s="165">
        <v>69.725800000000007</v>
      </c>
      <c r="G964" s="165">
        <v>29.891300000000001</v>
      </c>
      <c r="H964" s="105">
        <v>283</v>
      </c>
      <c r="I964" s="105" t="s">
        <v>315</v>
      </c>
      <c r="J964" s="105" t="s">
        <v>400</v>
      </c>
      <c r="K964" s="105" t="s">
        <v>426</v>
      </c>
      <c r="L964" s="105" t="s">
        <v>1968</v>
      </c>
      <c r="M964" s="41"/>
    </row>
    <row r="965" spans="2:13" hidden="1" x14ac:dyDescent="0.25">
      <c r="B965" s="39"/>
      <c r="C965" s="106">
        <v>42945</v>
      </c>
      <c r="D965" s="104" t="s">
        <v>313</v>
      </c>
      <c r="E965" s="104" t="s">
        <v>1969</v>
      </c>
      <c r="F965" s="165">
        <v>58.503883000000002</v>
      </c>
      <c r="G965" s="165">
        <v>49.347830999999999</v>
      </c>
      <c r="H965" s="104">
        <v>479</v>
      </c>
      <c r="I965" s="104" t="s">
        <v>315</v>
      </c>
      <c r="J965" s="104" t="s">
        <v>328</v>
      </c>
      <c r="K965" s="104" t="s">
        <v>1970</v>
      </c>
      <c r="L965" s="104" t="s">
        <v>1971</v>
      </c>
      <c r="M965" s="41"/>
    </row>
    <row r="966" spans="2:13" hidden="1" x14ac:dyDescent="0.25">
      <c r="B966" s="39"/>
      <c r="C966" s="106">
        <v>35080</v>
      </c>
      <c r="D966" s="104" t="s">
        <v>313</v>
      </c>
      <c r="E966" s="104" t="s">
        <v>1972</v>
      </c>
      <c r="F966" s="165">
        <v>54.226700000000001</v>
      </c>
      <c r="G966" s="165">
        <v>34.371699999999997</v>
      </c>
      <c r="H966" s="104">
        <v>666</v>
      </c>
      <c r="I966" s="104" t="s">
        <v>315</v>
      </c>
      <c r="J966" s="104" t="s">
        <v>328</v>
      </c>
      <c r="K966" s="104" t="s">
        <v>593</v>
      </c>
      <c r="L966" s="104" t="s">
        <v>1971</v>
      </c>
      <c r="M966" s="41"/>
    </row>
    <row r="967" spans="2:13" hidden="1" x14ac:dyDescent="0.25">
      <c r="B967" s="39"/>
      <c r="C967" s="107">
        <v>2685</v>
      </c>
      <c r="D967" s="105" t="s">
        <v>313</v>
      </c>
      <c r="E967" s="105" t="s">
        <v>1973</v>
      </c>
      <c r="F967" s="165">
        <v>67.821998596190994</v>
      </c>
      <c r="G967" s="165">
        <v>20.336799621581999</v>
      </c>
      <c r="H967" s="105">
        <v>1508</v>
      </c>
      <c r="I967" s="105" t="s">
        <v>315</v>
      </c>
      <c r="J967" s="105" t="s">
        <v>499</v>
      </c>
      <c r="K967" s="105" t="s">
        <v>525</v>
      </c>
      <c r="L967" s="105" t="s">
        <v>1974</v>
      </c>
      <c r="M967" s="41"/>
    </row>
    <row r="968" spans="2:13" hidden="1" x14ac:dyDescent="0.25">
      <c r="B968" s="39"/>
      <c r="C968" s="106">
        <v>2313</v>
      </c>
      <c r="D968" s="104" t="s">
        <v>313</v>
      </c>
      <c r="E968" s="104" t="s">
        <v>1975</v>
      </c>
      <c r="F968" s="165">
        <v>62.1661</v>
      </c>
      <c r="G968" s="165">
        <v>30.073601</v>
      </c>
      <c r="H968" s="104">
        <v>364</v>
      </c>
      <c r="I968" s="104" t="s">
        <v>315</v>
      </c>
      <c r="J968" s="104" t="s">
        <v>1351</v>
      </c>
      <c r="K968" s="104" t="s">
        <v>1808</v>
      </c>
      <c r="L968" s="104" t="s">
        <v>1976</v>
      </c>
      <c r="M968" s="41"/>
    </row>
    <row r="969" spans="2:13" hidden="1" x14ac:dyDescent="0.25">
      <c r="B969" s="39"/>
      <c r="C969" s="106">
        <v>2325</v>
      </c>
      <c r="D969" s="104" t="s">
        <v>313</v>
      </c>
      <c r="E969" s="104" t="s">
        <v>1977</v>
      </c>
      <c r="F969" s="165">
        <v>67.700996398925994</v>
      </c>
      <c r="G969" s="165">
        <v>24.846799850463999</v>
      </c>
      <c r="H969" s="104">
        <v>644</v>
      </c>
      <c r="I969" s="104" t="s">
        <v>315</v>
      </c>
      <c r="J969" s="104" t="s">
        <v>1351</v>
      </c>
      <c r="K969" s="104" t="s">
        <v>1352</v>
      </c>
      <c r="L969" s="104" t="s">
        <v>1978</v>
      </c>
      <c r="M969" s="41"/>
    </row>
    <row r="970" spans="2:13" hidden="1" x14ac:dyDescent="0.25">
      <c r="B970" s="39"/>
      <c r="C970" s="106">
        <v>2572</v>
      </c>
      <c r="D970" s="104" t="s">
        <v>313</v>
      </c>
      <c r="E970" s="104" t="s">
        <v>1979</v>
      </c>
      <c r="F970" s="165">
        <v>58.204200999999998</v>
      </c>
      <c r="G970" s="165">
        <v>8.0853699999999993</v>
      </c>
      <c r="H970" s="104">
        <v>57</v>
      </c>
      <c r="I970" s="104" t="s">
        <v>315</v>
      </c>
      <c r="J970" s="104" t="s">
        <v>400</v>
      </c>
      <c r="K970" s="104" t="s">
        <v>1980</v>
      </c>
      <c r="L970" s="104" t="s">
        <v>1981</v>
      </c>
      <c r="M970" s="41"/>
    </row>
    <row r="971" spans="2:13" hidden="1" x14ac:dyDescent="0.25">
      <c r="B971" s="39"/>
      <c r="C971" s="106">
        <v>5383</v>
      </c>
      <c r="D971" s="104" t="s">
        <v>313</v>
      </c>
      <c r="E971" s="104" t="s">
        <v>1982</v>
      </c>
      <c r="F971" s="165">
        <v>55.579200999999998</v>
      </c>
      <c r="G971" s="165">
        <v>-133.07600400000001</v>
      </c>
      <c r="H971" s="104">
        <v>80</v>
      </c>
      <c r="I971" s="104" t="s">
        <v>323</v>
      </c>
      <c r="J971" s="104" t="s">
        <v>362</v>
      </c>
      <c r="K971" s="104" t="s">
        <v>363</v>
      </c>
      <c r="L971" s="104" t="s">
        <v>1983</v>
      </c>
      <c r="M971" s="41"/>
    </row>
    <row r="972" spans="2:13" hidden="1" x14ac:dyDescent="0.25">
      <c r="B972" s="39"/>
      <c r="C972" s="106" t="s">
        <v>1984</v>
      </c>
      <c r="D972" s="104" t="s">
        <v>336</v>
      </c>
      <c r="E972" s="104" t="s">
        <v>1985</v>
      </c>
      <c r="F972" s="165">
        <v>10.151999999999999</v>
      </c>
      <c r="G972" s="165">
        <v>76.401900999999995</v>
      </c>
      <c r="H972" s="104">
        <v>30</v>
      </c>
      <c r="I972" s="104" t="s">
        <v>338</v>
      </c>
      <c r="J972" s="104" t="s">
        <v>636</v>
      </c>
      <c r="K972" s="104" t="s">
        <v>1986</v>
      </c>
      <c r="L972" s="104" t="s">
        <v>1987</v>
      </c>
      <c r="M972" s="41"/>
    </row>
    <row r="973" spans="2:13" hidden="1" x14ac:dyDescent="0.25">
      <c r="B973" s="39"/>
      <c r="C973" s="106">
        <v>5353</v>
      </c>
      <c r="D973" s="104" t="s">
        <v>313</v>
      </c>
      <c r="E973" s="104" t="s">
        <v>1988</v>
      </c>
      <c r="F973" s="165">
        <v>57.75</v>
      </c>
      <c r="G973" s="165">
        <v>-152.4940033</v>
      </c>
      <c r="H973" s="104">
        <v>78</v>
      </c>
      <c r="I973" s="104" t="s">
        <v>323</v>
      </c>
      <c r="J973" s="104" t="s">
        <v>362</v>
      </c>
      <c r="K973" s="104" t="s">
        <v>363</v>
      </c>
      <c r="L973" s="104" t="s">
        <v>1989</v>
      </c>
      <c r="M973" s="41"/>
    </row>
    <row r="974" spans="2:13" hidden="1" x14ac:dyDescent="0.25">
      <c r="B974" s="39"/>
      <c r="C974" s="107">
        <v>26376</v>
      </c>
      <c r="D974" s="105" t="s">
        <v>313</v>
      </c>
      <c r="E974" s="105" t="s">
        <v>1990</v>
      </c>
      <c r="F974" s="165">
        <v>62.190399169921797</v>
      </c>
      <c r="G974" s="165">
        <v>74.533798217773395</v>
      </c>
      <c r="H974" s="105">
        <v>220</v>
      </c>
      <c r="I974" s="105" t="s">
        <v>338</v>
      </c>
      <c r="J974" s="105" t="s">
        <v>328</v>
      </c>
      <c r="K974" s="105" t="s">
        <v>1925</v>
      </c>
      <c r="L974" s="105" t="s">
        <v>1991</v>
      </c>
      <c r="M974" s="41"/>
    </row>
    <row r="975" spans="2:13" hidden="1" x14ac:dyDescent="0.25">
      <c r="B975" s="39"/>
      <c r="C975" s="106">
        <v>2321</v>
      </c>
      <c r="D975" s="104" t="s">
        <v>313</v>
      </c>
      <c r="E975" s="104" t="s">
        <v>1992</v>
      </c>
      <c r="F975" s="165">
        <v>63.721198999999999</v>
      </c>
      <c r="G975" s="165">
        <v>23.143101000000001</v>
      </c>
      <c r="H975" s="104">
        <v>84</v>
      </c>
      <c r="I975" s="104" t="s">
        <v>315</v>
      </c>
      <c r="J975" s="104" t="s">
        <v>1351</v>
      </c>
      <c r="K975" s="104" t="s">
        <v>1993</v>
      </c>
      <c r="L975" s="104" t="s">
        <v>1994</v>
      </c>
      <c r="M975" s="41"/>
    </row>
    <row r="976" spans="2:13" hidden="1" x14ac:dyDescent="0.25">
      <c r="B976" s="39"/>
      <c r="C976" s="106">
        <v>31768</v>
      </c>
      <c r="D976" s="104" t="s">
        <v>313</v>
      </c>
      <c r="E976" s="104" t="s">
        <v>1995</v>
      </c>
      <c r="F976" s="165">
        <v>53.329101999999999</v>
      </c>
      <c r="G976" s="165">
        <v>69.594596999999993</v>
      </c>
      <c r="H976" s="104">
        <v>900</v>
      </c>
      <c r="I976" s="104" t="s">
        <v>338</v>
      </c>
      <c r="J976" s="104" t="s">
        <v>419</v>
      </c>
      <c r="K976" s="104" t="s">
        <v>1996</v>
      </c>
      <c r="L976" s="104" t="s">
        <v>1997</v>
      </c>
      <c r="M976" s="41"/>
    </row>
    <row r="977" spans="2:13" hidden="1" x14ac:dyDescent="0.25">
      <c r="B977" s="39"/>
      <c r="C977" s="107">
        <v>2558</v>
      </c>
      <c r="D977" s="105" t="s">
        <v>313</v>
      </c>
      <c r="E977" s="105" t="s">
        <v>1998</v>
      </c>
      <c r="F977" s="165">
        <v>55.436298000000001</v>
      </c>
      <c r="G977" s="165">
        <v>9.3309200000000008</v>
      </c>
      <c r="H977" s="105">
        <v>143</v>
      </c>
      <c r="I977" s="105" t="s">
        <v>315</v>
      </c>
      <c r="J977" s="105" t="s">
        <v>316</v>
      </c>
      <c r="K977" s="105" t="s">
        <v>742</v>
      </c>
      <c r="L977" s="105" t="s">
        <v>1999</v>
      </c>
      <c r="M977" s="41"/>
    </row>
    <row r="978" spans="2:13" hidden="1" x14ac:dyDescent="0.25">
      <c r="B978" s="39"/>
      <c r="C978" s="107" t="s">
        <v>2000</v>
      </c>
      <c r="D978" s="105" t="s">
        <v>336</v>
      </c>
      <c r="E978" s="105" t="s">
        <v>2001</v>
      </c>
      <c r="F978" s="165">
        <v>22.654699000000001</v>
      </c>
      <c r="G978" s="165">
        <v>88.446701000000004</v>
      </c>
      <c r="H978" s="105">
        <v>16</v>
      </c>
      <c r="I978" s="105" t="s">
        <v>338</v>
      </c>
      <c r="J978" s="105" t="s">
        <v>636</v>
      </c>
      <c r="K978" s="105" t="s">
        <v>2002</v>
      </c>
      <c r="L978" s="105" t="s">
        <v>2003</v>
      </c>
      <c r="M978" s="41"/>
    </row>
    <row r="979" spans="2:13" hidden="1" x14ac:dyDescent="0.25">
      <c r="B979" s="39"/>
      <c r="C979" s="106">
        <v>6439</v>
      </c>
      <c r="D979" s="104" t="s">
        <v>313</v>
      </c>
      <c r="E979" s="104" t="s">
        <v>2004</v>
      </c>
      <c r="F979" s="165">
        <v>53.206901550292898</v>
      </c>
      <c r="G979" s="165">
        <v>63.550300598144503</v>
      </c>
      <c r="H979" s="104">
        <v>595</v>
      </c>
      <c r="I979" s="104" t="s">
        <v>338</v>
      </c>
      <c r="J979" s="104" t="s">
        <v>419</v>
      </c>
      <c r="K979" s="104" t="s">
        <v>2005</v>
      </c>
      <c r="L979" s="104" t="s">
        <v>2006</v>
      </c>
      <c r="M979" s="41"/>
    </row>
    <row r="980" spans="2:13" hidden="1" x14ac:dyDescent="0.25">
      <c r="B980" s="39"/>
      <c r="C980" s="106">
        <v>31761</v>
      </c>
      <c r="D980" s="104" t="s">
        <v>313</v>
      </c>
      <c r="E980" s="104" t="s">
        <v>2007</v>
      </c>
      <c r="F980" s="165">
        <v>57.796902000000003</v>
      </c>
      <c r="G980" s="165">
        <v>41.019401999999999</v>
      </c>
      <c r="H980" s="104">
        <v>446</v>
      </c>
      <c r="I980" s="104" t="s">
        <v>315</v>
      </c>
      <c r="J980" s="104" t="s">
        <v>328</v>
      </c>
      <c r="K980" s="104" t="s">
        <v>2008</v>
      </c>
      <c r="L980" s="104" t="s">
        <v>2009</v>
      </c>
      <c r="M980" s="41"/>
    </row>
    <row r="981" spans="2:13" hidden="1" x14ac:dyDescent="0.25">
      <c r="B981" s="39"/>
      <c r="C981" s="106">
        <v>31780</v>
      </c>
      <c r="D981" s="104" t="s">
        <v>313</v>
      </c>
      <c r="E981" s="104" t="s">
        <v>2010</v>
      </c>
      <c r="F981" s="165">
        <v>61.235801696777301</v>
      </c>
      <c r="G981" s="165">
        <v>46.697498321533203</v>
      </c>
      <c r="H981" s="104">
        <v>184</v>
      </c>
      <c r="I981" s="104" t="s">
        <v>315</v>
      </c>
      <c r="J981" s="104" t="s">
        <v>328</v>
      </c>
      <c r="K981" s="104" t="s">
        <v>494</v>
      </c>
      <c r="L981" s="104" t="s">
        <v>2011</v>
      </c>
      <c r="M981" s="41"/>
    </row>
    <row r="982" spans="2:13" hidden="1" x14ac:dyDescent="0.25">
      <c r="B982" s="39"/>
      <c r="C982" s="106">
        <v>5395</v>
      </c>
      <c r="D982" s="104" t="s">
        <v>313</v>
      </c>
      <c r="E982" s="104" t="s">
        <v>2012</v>
      </c>
      <c r="F982" s="165">
        <v>66.884696959999999</v>
      </c>
      <c r="G982" s="165">
        <v>-162.59899899999999</v>
      </c>
      <c r="H982" s="104">
        <v>14</v>
      </c>
      <c r="I982" s="104" t="s">
        <v>323</v>
      </c>
      <c r="J982" s="104" t="s">
        <v>362</v>
      </c>
      <c r="K982" s="104" t="s">
        <v>363</v>
      </c>
      <c r="L982" s="104" t="s">
        <v>2013</v>
      </c>
      <c r="M982" s="41"/>
    </row>
    <row r="983" spans="2:13" hidden="1" x14ac:dyDescent="0.25">
      <c r="B983" s="39"/>
      <c r="C983" s="106" t="s">
        <v>2014</v>
      </c>
      <c r="D983" s="104" t="s">
        <v>336</v>
      </c>
      <c r="E983" s="104" t="s">
        <v>2015</v>
      </c>
      <c r="F983" s="165">
        <v>12.131</v>
      </c>
      <c r="G983" s="165">
        <v>-68.268501000000001</v>
      </c>
      <c r="H983" s="104">
        <v>20</v>
      </c>
      <c r="I983" s="104" t="s">
        <v>323</v>
      </c>
      <c r="J983" s="104" t="s">
        <v>2016</v>
      </c>
      <c r="K983" s="104" t="s">
        <v>2017</v>
      </c>
      <c r="L983" s="104" t="s">
        <v>2018</v>
      </c>
      <c r="M983" s="41"/>
    </row>
    <row r="984" spans="2:13" hidden="1" x14ac:dyDescent="0.25">
      <c r="B984" s="39"/>
      <c r="C984" s="107" t="s">
        <v>2019</v>
      </c>
      <c r="D984" s="105" t="s">
        <v>336</v>
      </c>
      <c r="E984" s="105" t="s">
        <v>2020</v>
      </c>
      <c r="F984" s="165">
        <v>56.173076999999999</v>
      </c>
      <c r="G984" s="165">
        <v>92.492436999999995</v>
      </c>
      <c r="H984" s="105">
        <v>942</v>
      </c>
      <c r="I984" s="105" t="s">
        <v>315</v>
      </c>
      <c r="J984" s="105" t="s">
        <v>328</v>
      </c>
      <c r="K984" s="105" t="s">
        <v>354</v>
      </c>
      <c r="L984" s="105" t="s">
        <v>2021</v>
      </c>
      <c r="M984" s="41"/>
    </row>
    <row r="985" spans="2:13" hidden="1" x14ac:dyDescent="0.25">
      <c r="B985" s="39"/>
      <c r="C985" s="107">
        <v>44425</v>
      </c>
      <c r="D985" s="105" t="s">
        <v>313</v>
      </c>
      <c r="E985" s="105" t="s">
        <v>2022</v>
      </c>
      <c r="F985" s="165">
        <v>56.177584000000003</v>
      </c>
      <c r="G985" s="165">
        <v>92.545880999999994</v>
      </c>
      <c r="H985" s="105">
        <v>833</v>
      </c>
      <c r="I985" s="105" t="s">
        <v>338</v>
      </c>
      <c r="J985" s="105" t="s">
        <v>328</v>
      </c>
      <c r="K985" s="105" t="s">
        <v>354</v>
      </c>
      <c r="L985" s="105" t="s">
        <v>2021</v>
      </c>
      <c r="M985" s="41"/>
    </row>
    <row r="986" spans="2:13" hidden="1" x14ac:dyDescent="0.25">
      <c r="B986" s="39"/>
      <c r="C986" s="106">
        <v>2664</v>
      </c>
      <c r="D986" s="104" t="s">
        <v>313</v>
      </c>
      <c r="E986" s="104" t="s">
        <v>2023</v>
      </c>
      <c r="F986" s="165">
        <v>55.921700000000001</v>
      </c>
      <c r="G986" s="165">
        <v>14.0855</v>
      </c>
      <c r="H986" s="104">
        <v>76</v>
      </c>
      <c r="I986" s="104" t="s">
        <v>315</v>
      </c>
      <c r="J986" s="104" t="s">
        <v>499</v>
      </c>
      <c r="K986" s="104" t="s">
        <v>2024</v>
      </c>
      <c r="L986" s="104" t="s">
        <v>2025</v>
      </c>
      <c r="M986" s="41"/>
    </row>
    <row r="987" spans="2:13" hidden="1" x14ac:dyDescent="0.25">
      <c r="B987" s="39"/>
      <c r="C987" s="106">
        <v>35012</v>
      </c>
      <c r="D987" s="104" t="s">
        <v>313</v>
      </c>
      <c r="E987" s="104" t="s">
        <v>2026</v>
      </c>
      <c r="F987" s="165">
        <v>55.611694999999997</v>
      </c>
      <c r="G987" s="165">
        <v>36.650002000000001</v>
      </c>
      <c r="H987" s="104">
        <v>614</v>
      </c>
      <c r="I987" s="104" t="s">
        <v>315</v>
      </c>
      <c r="J987" s="104" t="s">
        <v>328</v>
      </c>
      <c r="K987" s="104" t="s">
        <v>2027</v>
      </c>
      <c r="L987" s="104" t="s">
        <v>2028</v>
      </c>
      <c r="M987" s="41"/>
    </row>
    <row r="988" spans="2:13" hidden="1" x14ac:dyDescent="0.25">
      <c r="B988" s="39"/>
      <c r="C988" s="106">
        <v>31786</v>
      </c>
      <c r="D988" s="104" t="s">
        <v>313</v>
      </c>
      <c r="E988" s="104" t="s">
        <v>2029</v>
      </c>
      <c r="F988" s="165">
        <v>65.573600999999996</v>
      </c>
      <c r="G988" s="165">
        <v>-37.123600000000003</v>
      </c>
      <c r="H988" s="104">
        <v>117</v>
      </c>
      <c r="I988" s="104" t="s">
        <v>323</v>
      </c>
      <c r="J988" s="104" t="s">
        <v>324</v>
      </c>
      <c r="K988" s="104" t="s">
        <v>2030</v>
      </c>
      <c r="L988" s="104" t="s">
        <v>2031</v>
      </c>
      <c r="M988" s="41"/>
    </row>
    <row r="989" spans="2:13" hidden="1" x14ac:dyDescent="0.25">
      <c r="B989" s="39"/>
      <c r="C989" s="106" t="s">
        <v>2032</v>
      </c>
      <c r="D989" s="104" t="s">
        <v>336</v>
      </c>
      <c r="E989" s="104" t="s">
        <v>2033</v>
      </c>
      <c r="F989" s="165">
        <v>25.110313000000001</v>
      </c>
      <c r="G989" s="165">
        <v>102.93674300000001</v>
      </c>
      <c r="H989" s="104">
        <v>6903</v>
      </c>
      <c r="I989" s="104" t="s">
        <v>338</v>
      </c>
      <c r="J989" s="104" t="s">
        <v>486</v>
      </c>
      <c r="K989" s="104" t="s">
        <v>2034</v>
      </c>
      <c r="L989" s="104" t="s">
        <v>2035</v>
      </c>
      <c r="M989" s="41"/>
    </row>
    <row r="990" spans="2:13" hidden="1" x14ac:dyDescent="0.25">
      <c r="B990" s="39"/>
      <c r="C990" s="107">
        <v>2326</v>
      </c>
      <c r="D990" s="105" t="s">
        <v>313</v>
      </c>
      <c r="E990" s="105" t="s">
        <v>2036</v>
      </c>
      <c r="F990" s="165">
        <v>63.007098999999997</v>
      </c>
      <c r="G990" s="165">
        <v>27.797799999999999</v>
      </c>
      <c r="H990" s="105">
        <v>323</v>
      </c>
      <c r="I990" s="105" t="s">
        <v>315</v>
      </c>
      <c r="J990" s="105" t="s">
        <v>1351</v>
      </c>
      <c r="K990" s="105" t="s">
        <v>2037</v>
      </c>
      <c r="L990" s="105" t="s">
        <v>2038</v>
      </c>
      <c r="M990" s="41"/>
    </row>
    <row r="991" spans="2:13" hidden="1" x14ac:dyDescent="0.25">
      <c r="B991" s="39"/>
      <c r="C991" s="106">
        <v>2299</v>
      </c>
      <c r="D991" s="104" t="s">
        <v>313</v>
      </c>
      <c r="E991" s="104" t="s">
        <v>2039</v>
      </c>
      <c r="F991" s="165">
        <v>58.229900360107401</v>
      </c>
      <c r="G991" s="165">
        <v>22.50950050354</v>
      </c>
      <c r="H991" s="104">
        <v>14</v>
      </c>
      <c r="I991" s="104" t="s">
        <v>315</v>
      </c>
      <c r="J991" s="104" t="s">
        <v>1822</v>
      </c>
      <c r="K991" s="104" t="s">
        <v>2040</v>
      </c>
      <c r="L991" s="104" t="s">
        <v>2041</v>
      </c>
      <c r="M991" s="41"/>
    </row>
    <row r="992" spans="2:13" hidden="1" x14ac:dyDescent="0.25">
      <c r="B992" s="39"/>
      <c r="C992" s="106">
        <v>31773</v>
      </c>
      <c r="D992" s="104" t="s">
        <v>313</v>
      </c>
      <c r="E992" s="104" t="s">
        <v>2042</v>
      </c>
      <c r="F992" s="165">
        <v>55.475299999999997</v>
      </c>
      <c r="G992" s="165">
        <v>65.415604000000002</v>
      </c>
      <c r="H992" s="104">
        <v>240</v>
      </c>
      <c r="I992" s="104" t="s">
        <v>338</v>
      </c>
      <c r="J992" s="104" t="s">
        <v>328</v>
      </c>
      <c r="K992" s="104" t="s">
        <v>2043</v>
      </c>
      <c r="L992" s="104" t="s">
        <v>2044</v>
      </c>
      <c r="M992" s="41"/>
    </row>
    <row r="993" spans="2:13" hidden="1" x14ac:dyDescent="0.25">
      <c r="B993" s="39"/>
      <c r="C993" s="106">
        <v>26399</v>
      </c>
      <c r="D993" s="104" t="s">
        <v>313</v>
      </c>
      <c r="E993" s="104" t="s">
        <v>2045</v>
      </c>
      <c r="F993" s="165">
        <v>51.750598907470703</v>
      </c>
      <c r="G993" s="165">
        <v>36.295600891113203</v>
      </c>
      <c r="H993" s="104">
        <v>686</v>
      </c>
      <c r="I993" s="104" t="s">
        <v>315</v>
      </c>
      <c r="J993" s="104" t="s">
        <v>328</v>
      </c>
      <c r="K993" s="104" t="s">
        <v>2046</v>
      </c>
      <c r="L993" s="104" t="s">
        <v>2047</v>
      </c>
      <c r="M993" s="41"/>
    </row>
    <row r="994" spans="2:13" hidden="1" x14ac:dyDescent="0.25">
      <c r="B994" s="39"/>
      <c r="C994" s="106">
        <v>1939</v>
      </c>
      <c r="D994" s="104" t="s">
        <v>313</v>
      </c>
      <c r="E994" s="104" t="s">
        <v>2048</v>
      </c>
      <c r="F994" s="165">
        <v>58.096099853515597</v>
      </c>
      <c r="G994" s="165">
        <v>-68.426902770996094</v>
      </c>
      <c r="H994" s="104">
        <v>129</v>
      </c>
      <c r="I994" s="104" t="s">
        <v>323</v>
      </c>
      <c r="J994" s="104" t="s">
        <v>396</v>
      </c>
      <c r="K994" s="104" t="s">
        <v>2049</v>
      </c>
      <c r="L994" s="104" t="s">
        <v>2050</v>
      </c>
      <c r="M994" s="41"/>
    </row>
    <row r="995" spans="2:13" hidden="1" x14ac:dyDescent="0.25">
      <c r="B995" s="39"/>
      <c r="C995" s="106">
        <v>1752</v>
      </c>
      <c r="D995" s="104" t="s">
        <v>313</v>
      </c>
      <c r="E995" s="104" t="s">
        <v>2051</v>
      </c>
      <c r="F995" s="165">
        <v>55.281898498535099</v>
      </c>
      <c r="G995" s="165">
        <v>-77.765296936035099</v>
      </c>
      <c r="H995" s="104">
        <v>34</v>
      </c>
      <c r="I995" s="104" t="s">
        <v>323</v>
      </c>
      <c r="J995" s="104" t="s">
        <v>396</v>
      </c>
      <c r="K995" s="104" t="s">
        <v>2049</v>
      </c>
      <c r="L995" s="104" t="s">
        <v>2052</v>
      </c>
      <c r="M995" s="41"/>
    </row>
    <row r="996" spans="2:13" hidden="1" x14ac:dyDescent="0.25">
      <c r="B996" s="39"/>
      <c r="C996" s="107">
        <v>2324</v>
      </c>
      <c r="D996" s="105" t="s">
        <v>313</v>
      </c>
      <c r="E996" s="105" t="s">
        <v>2053</v>
      </c>
      <c r="F996" s="165">
        <v>65.987601999999995</v>
      </c>
      <c r="G996" s="165">
        <v>29.239401000000001</v>
      </c>
      <c r="H996" s="105">
        <v>866</v>
      </c>
      <c r="I996" s="105" t="s">
        <v>315</v>
      </c>
      <c r="J996" s="105" t="s">
        <v>1351</v>
      </c>
      <c r="K996" s="105" t="s">
        <v>2054</v>
      </c>
      <c r="L996" s="105" t="s">
        <v>2055</v>
      </c>
      <c r="M996" s="41"/>
    </row>
    <row r="997" spans="2:13" hidden="1" x14ac:dyDescent="0.25">
      <c r="B997" s="39"/>
      <c r="C997" s="107" t="s">
        <v>2056</v>
      </c>
      <c r="D997" s="105" t="s">
        <v>336</v>
      </c>
      <c r="E997" s="105" t="s">
        <v>2057</v>
      </c>
      <c r="F997" s="165">
        <v>29.226600999999999</v>
      </c>
      <c r="G997" s="165">
        <v>47.968899</v>
      </c>
      <c r="H997" s="105">
        <v>206</v>
      </c>
      <c r="I997" s="105" t="s">
        <v>338</v>
      </c>
      <c r="J997" s="105" t="s">
        <v>2058</v>
      </c>
      <c r="K997" s="105" t="s">
        <v>2059</v>
      </c>
      <c r="L997" s="105" t="s">
        <v>2060</v>
      </c>
      <c r="M997" s="41"/>
    </row>
    <row r="998" spans="2:13" hidden="1" x14ac:dyDescent="0.25">
      <c r="B998" s="39"/>
      <c r="C998" s="106">
        <v>2581</v>
      </c>
      <c r="D998" s="104" t="s">
        <v>313</v>
      </c>
      <c r="E998" s="104" t="s">
        <v>2061</v>
      </c>
      <c r="F998" s="165">
        <v>63.111801</v>
      </c>
      <c r="G998" s="165">
        <v>7.8245199999999997</v>
      </c>
      <c r="H998" s="104">
        <v>204</v>
      </c>
      <c r="I998" s="104" t="s">
        <v>315</v>
      </c>
      <c r="J998" s="104" t="s">
        <v>400</v>
      </c>
      <c r="K998" s="104" t="s">
        <v>401</v>
      </c>
      <c r="L998" s="104" t="s">
        <v>2062</v>
      </c>
      <c r="M998" s="41"/>
    </row>
    <row r="999" spans="2:13" hidden="1" x14ac:dyDescent="0.25">
      <c r="B999" s="39"/>
      <c r="C999" s="106">
        <v>42978</v>
      </c>
      <c r="D999" s="104" t="s">
        <v>313</v>
      </c>
      <c r="E999" s="104" t="s">
        <v>2063</v>
      </c>
      <c r="F999" s="165">
        <v>63.884998321533203</v>
      </c>
      <c r="G999" s="165">
        <v>122.77700042724599</v>
      </c>
      <c r="H999" s="104">
        <v>331</v>
      </c>
      <c r="I999" s="104" t="s">
        <v>338</v>
      </c>
      <c r="J999" s="104" t="s">
        <v>328</v>
      </c>
      <c r="K999" s="104" t="s">
        <v>698</v>
      </c>
      <c r="L999" s="104" t="s">
        <v>2064</v>
      </c>
      <c r="M999" s="41"/>
    </row>
    <row r="1000" spans="2:13" hidden="1" x14ac:dyDescent="0.25">
      <c r="B1000" s="39"/>
      <c r="C1000" s="106">
        <v>1744</v>
      </c>
      <c r="D1000" s="104" t="s">
        <v>313</v>
      </c>
      <c r="E1000" s="104" t="s">
        <v>2065</v>
      </c>
      <c r="F1000" s="165">
        <v>53.625301361083899</v>
      </c>
      <c r="G1000" s="165">
        <v>-77.704200744628906</v>
      </c>
      <c r="H1000" s="104">
        <v>639</v>
      </c>
      <c r="I1000" s="104" t="s">
        <v>323</v>
      </c>
      <c r="J1000" s="104" t="s">
        <v>396</v>
      </c>
      <c r="K1000" s="104" t="s">
        <v>2049</v>
      </c>
      <c r="L1000" s="104" t="s">
        <v>4054</v>
      </c>
      <c r="M1000" s="41"/>
    </row>
    <row r="1001" spans="2:13" hidden="1" x14ac:dyDescent="0.25">
      <c r="B1001" s="39"/>
      <c r="C1001" s="107">
        <v>1655</v>
      </c>
      <c r="D1001" s="105" t="s">
        <v>313</v>
      </c>
      <c r="E1001" s="105" t="s">
        <v>2066</v>
      </c>
      <c r="F1001" s="165">
        <v>53.754699707</v>
      </c>
      <c r="G1001" s="165">
        <v>-73.675300598099994</v>
      </c>
      <c r="H1001" s="105">
        <v>1005</v>
      </c>
      <c r="I1001" s="105" t="s">
        <v>323</v>
      </c>
      <c r="J1001" s="105" t="s">
        <v>396</v>
      </c>
      <c r="K1001" s="105" t="s">
        <v>2049</v>
      </c>
      <c r="L1001" s="105" t="s">
        <v>2067</v>
      </c>
      <c r="M1001" s="41"/>
    </row>
    <row r="1002" spans="2:13" hidden="1" x14ac:dyDescent="0.25">
      <c r="B1002" s="39"/>
      <c r="C1002" s="107">
        <v>5777</v>
      </c>
      <c r="D1002" s="105" t="s">
        <v>313</v>
      </c>
      <c r="E1002" s="105" t="s">
        <v>2068</v>
      </c>
      <c r="F1002" s="165">
        <v>-34.972200000000001</v>
      </c>
      <c r="G1002" s="165">
        <v>-57.8947</v>
      </c>
      <c r="H1002" s="105">
        <v>72</v>
      </c>
      <c r="I1002" s="105" t="s">
        <v>358</v>
      </c>
      <c r="J1002" s="105" t="s">
        <v>580</v>
      </c>
      <c r="K1002" s="105" t="s">
        <v>581</v>
      </c>
      <c r="L1002" s="105" t="s">
        <v>2069</v>
      </c>
      <c r="M1002" s="41"/>
    </row>
    <row r="1003" spans="2:13" hidden="1" x14ac:dyDescent="0.25">
      <c r="B1003" s="39"/>
      <c r="C1003" s="106">
        <v>1933</v>
      </c>
      <c r="D1003" s="104" t="s">
        <v>313</v>
      </c>
      <c r="E1003" s="104" t="s">
        <v>2070</v>
      </c>
      <c r="F1003" s="165">
        <v>55.151401519799997</v>
      </c>
      <c r="G1003" s="165">
        <v>-105.26200103799999</v>
      </c>
      <c r="H1003" s="104">
        <v>1242</v>
      </c>
      <c r="I1003" s="104" t="s">
        <v>323</v>
      </c>
      <c r="J1003" s="104" t="s">
        <v>396</v>
      </c>
      <c r="K1003" s="104" t="s">
        <v>1922</v>
      </c>
      <c r="L1003" s="104" t="s">
        <v>2071</v>
      </c>
      <c r="M1003" s="41"/>
    </row>
    <row r="1004" spans="2:13" hidden="1" x14ac:dyDescent="0.25">
      <c r="B1004" s="39"/>
      <c r="C1004" s="106" t="s">
        <v>2073</v>
      </c>
      <c r="D1004" s="104" t="s">
        <v>336</v>
      </c>
      <c r="E1004" s="104" t="s">
        <v>2074</v>
      </c>
      <c r="F1004" s="165">
        <v>6.57737016677856</v>
      </c>
      <c r="G1004" s="165">
        <v>3.3211600780486998</v>
      </c>
      <c r="H1004" s="104">
        <v>135</v>
      </c>
      <c r="I1004" s="104" t="s">
        <v>344</v>
      </c>
      <c r="J1004" s="104" t="s">
        <v>345</v>
      </c>
      <c r="K1004" s="104" t="s">
        <v>2075</v>
      </c>
      <c r="L1004" s="104" t="s">
        <v>2076</v>
      </c>
      <c r="M1004" s="41"/>
    </row>
    <row r="1005" spans="2:13" hidden="1" x14ac:dyDescent="0.25">
      <c r="B1005" s="39"/>
      <c r="C1005" s="107" t="s">
        <v>2077</v>
      </c>
      <c r="D1005" s="105" t="s">
        <v>336</v>
      </c>
      <c r="E1005" s="105" t="s">
        <v>2078</v>
      </c>
      <c r="F1005" s="165">
        <v>31.521601</v>
      </c>
      <c r="G1005" s="165">
        <v>74.403603000000004</v>
      </c>
      <c r="H1005" s="105">
        <v>712</v>
      </c>
      <c r="I1005" s="105" t="s">
        <v>338</v>
      </c>
      <c r="J1005" s="105" t="s">
        <v>552</v>
      </c>
      <c r="K1005" s="105" t="s">
        <v>553</v>
      </c>
      <c r="L1005" s="105" t="s">
        <v>2079</v>
      </c>
      <c r="M1005" s="41"/>
    </row>
    <row r="1006" spans="2:13" hidden="1" x14ac:dyDescent="0.25">
      <c r="B1006" s="39"/>
      <c r="C1006" s="106">
        <v>2587</v>
      </c>
      <c r="D1006" s="104" t="s">
        <v>313</v>
      </c>
      <c r="E1006" s="104" t="s">
        <v>2080</v>
      </c>
      <c r="F1006" s="165">
        <v>70.068802000000005</v>
      </c>
      <c r="G1006" s="165">
        <v>24.973499</v>
      </c>
      <c r="H1006" s="104">
        <v>25</v>
      </c>
      <c r="I1006" s="104" t="s">
        <v>315</v>
      </c>
      <c r="J1006" s="104" t="s">
        <v>400</v>
      </c>
      <c r="K1006" s="104" t="s">
        <v>426</v>
      </c>
      <c r="L1006" s="104" t="s">
        <v>2081</v>
      </c>
      <c r="M1006" s="41"/>
    </row>
    <row r="1007" spans="2:13" hidden="1" x14ac:dyDescent="0.25">
      <c r="B1007" s="39"/>
      <c r="C1007" s="106">
        <v>2805</v>
      </c>
      <c r="D1007" s="104" t="s">
        <v>313</v>
      </c>
      <c r="E1007" s="104" t="s">
        <v>2082</v>
      </c>
      <c r="F1007" s="165">
        <v>-32.968898773199903</v>
      </c>
      <c r="G1007" s="165">
        <v>18.1602993011</v>
      </c>
      <c r="H1007" s="104">
        <v>108</v>
      </c>
      <c r="I1007" s="104" t="s">
        <v>344</v>
      </c>
      <c r="J1007" s="104" t="s">
        <v>755</v>
      </c>
      <c r="K1007" s="104" t="s">
        <v>938</v>
      </c>
      <c r="L1007" s="104" t="s">
        <v>2083</v>
      </c>
      <c r="M1007" s="41"/>
    </row>
    <row r="1008" spans="2:13" hidden="1" x14ac:dyDescent="0.25">
      <c r="B1008" s="39"/>
      <c r="C1008" s="107" t="s">
        <v>2084</v>
      </c>
      <c r="D1008" s="105" t="s">
        <v>336</v>
      </c>
      <c r="E1008" s="105" t="s">
        <v>2085</v>
      </c>
      <c r="F1008" s="165">
        <v>36.515202000000002</v>
      </c>
      <c r="G1008" s="165">
        <v>103.620003</v>
      </c>
      <c r="H1008" s="105">
        <v>6388</v>
      </c>
      <c r="I1008" s="105" t="s">
        <v>338</v>
      </c>
      <c r="J1008" s="105" t="s">
        <v>486</v>
      </c>
      <c r="K1008" s="105" t="s">
        <v>2086</v>
      </c>
      <c r="L1008" s="105" t="s">
        <v>2087</v>
      </c>
      <c r="M1008" s="41"/>
    </row>
    <row r="1009" spans="2:13" hidden="1" x14ac:dyDescent="0.25">
      <c r="B1009" s="39"/>
      <c r="C1009" s="106">
        <v>2329</v>
      </c>
      <c r="D1009" s="104" t="s">
        <v>313</v>
      </c>
      <c r="E1009" s="104" t="s">
        <v>2088</v>
      </c>
      <c r="F1009" s="165">
        <v>61.044601</v>
      </c>
      <c r="G1009" s="165">
        <v>28.144742999999998</v>
      </c>
      <c r="H1009" s="104">
        <v>349</v>
      </c>
      <c r="I1009" s="104" t="s">
        <v>315</v>
      </c>
      <c r="J1009" s="104" t="s">
        <v>1351</v>
      </c>
      <c r="K1009" s="104" t="s">
        <v>2089</v>
      </c>
      <c r="L1009" s="104" t="s">
        <v>2090</v>
      </c>
      <c r="M1009" s="41"/>
    </row>
    <row r="1010" spans="2:13" hidden="1" x14ac:dyDescent="0.25">
      <c r="B1010" s="39"/>
      <c r="C1010" s="106" t="s">
        <v>2091</v>
      </c>
      <c r="D1010" s="104" t="s">
        <v>336</v>
      </c>
      <c r="E1010" s="104" t="s">
        <v>2092</v>
      </c>
      <c r="F1010" s="165">
        <v>10.309260999999999</v>
      </c>
      <c r="G1010" s="165">
        <v>123.97974000000001</v>
      </c>
      <c r="H1010" s="104">
        <v>31</v>
      </c>
      <c r="I1010" s="104" t="s">
        <v>338</v>
      </c>
      <c r="J1010" s="104" t="s">
        <v>1205</v>
      </c>
      <c r="K1010" s="104" t="s">
        <v>2093</v>
      </c>
      <c r="L1010" s="104" t="s">
        <v>2094</v>
      </c>
      <c r="M1010" s="41"/>
    </row>
    <row r="1011" spans="2:13" hidden="1" x14ac:dyDescent="0.25">
      <c r="B1011" s="39"/>
      <c r="C1011" s="106">
        <v>27043</v>
      </c>
      <c r="D1011" s="104" t="s">
        <v>313</v>
      </c>
      <c r="E1011" s="104" t="s">
        <v>2095</v>
      </c>
      <c r="F1011" s="165">
        <v>-38.039397999999998</v>
      </c>
      <c r="G1011" s="165">
        <v>144.46899400000001</v>
      </c>
      <c r="H1011" s="104">
        <v>35</v>
      </c>
      <c r="I1011" s="104" t="s">
        <v>372</v>
      </c>
      <c r="J1011" s="104" t="s">
        <v>373</v>
      </c>
      <c r="K1011" s="104" t="s">
        <v>491</v>
      </c>
      <c r="L1011" s="104" t="s">
        <v>2096</v>
      </c>
      <c r="M1011" s="41"/>
    </row>
    <row r="1012" spans="2:13" hidden="1" x14ac:dyDescent="0.25">
      <c r="B1012" s="39"/>
      <c r="C1012" s="106" t="s">
        <v>2097</v>
      </c>
      <c r="D1012" s="104" t="s">
        <v>336</v>
      </c>
      <c r="E1012" s="104" t="s">
        <v>2098</v>
      </c>
      <c r="F1012" s="165">
        <v>34.875098999999999</v>
      </c>
      <c r="G1012" s="165">
        <v>33.624901000000001</v>
      </c>
      <c r="H1012" s="104">
        <v>8</v>
      </c>
      <c r="I1012" s="104" t="s">
        <v>338</v>
      </c>
      <c r="J1012" s="104" t="s">
        <v>2099</v>
      </c>
      <c r="K1012" s="104" t="s">
        <v>2100</v>
      </c>
      <c r="L1012" s="104" t="s">
        <v>2101</v>
      </c>
      <c r="M1012" s="41"/>
    </row>
    <row r="1013" spans="2:13" hidden="1" x14ac:dyDescent="0.25">
      <c r="B1013" s="39"/>
      <c r="C1013" s="106">
        <v>5824</v>
      </c>
      <c r="D1013" s="104" t="s">
        <v>313</v>
      </c>
      <c r="E1013" s="104" t="s">
        <v>2102</v>
      </c>
      <c r="F1013" s="165">
        <v>-46.538516999999999</v>
      </c>
      <c r="G1013" s="165">
        <v>-68.965322999999998</v>
      </c>
      <c r="H1013" s="104">
        <v>1082</v>
      </c>
      <c r="I1013" s="104" t="s">
        <v>358</v>
      </c>
      <c r="J1013" s="104" t="s">
        <v>580</v>
      </c>
      <c r="K1013" s="104" t="s">
        <v>1334</v>
      </c>
      <c r="L1013" s="104" t="s">
        <v>2103</v>
      </c>
      <c r="M1013" s="41"/>
    </row>
    <row r="1014" spans="2:13" hidden="1" x14ac:dyDescent="0.25">
      <c r="B1014" s="39"/>
      <c r="C1014" s="106" t="s">
        <v>2104</v>
      </c>
      <c r="D1014" s="104" t="s">
        <v>336</v>
      </c>
      <c r="E1014" s="104" t="s">
        <v>2105</v>
      </c>
      <c r="F1014" s="165">
        <v>36.083360999999996</v>
      </c>
      <c r="G1014" s="165">
        <v>-115.15181699999999</v>
      </c>
      <c r="H1014" s="104">
        <v>2181</v>
      </c>
      <c r="I1014" s="104" t="s">
        <v>323</v>
      </c>
      <c r="J1014" s="104" t="s">
        <v>362</v>
      </c>
      <c r="K1014" s="104" t="s">
        <v>2106</v>
      </c>
      <c r="L1014" s="104" t="s">
        <v>2107</v>
      </c>
      <c r="M1014" s="41"/>
    </row>
    <row r="1015" spans="2:13" hidden="1" x14ac:dyDescent="0.25">
      <c r="B1015" s="39"/>
      <c r="C1015" s="107">
        <v>27063</v>
      </c>
      <c r="D1015" s="105" t="s">
        <v>313</v>
      </c>
      <c r="E1015" s="105" t="s">
        <v>2108</v>
      </c>
      <c r="F1015" s="165">
        <v>-41.545299530000001</v>
      </c>
      <c r="G1015" s="165">
        <v>147.21400451700001</v>
      </c>
      <c r="H1015" s="105">
        <v>562</v>
      </c>
      <c r="I1015" s="105" t="s">
        <v>372</v>
      </c>
      <c r="J1015" s="105" t="s">
        <v>373</v>
      </c>
      <c r="K1015" s="105" t="s">
        <v>878</v>
      </c>
      <c r="L1015" s="105" t="s">
        <v>2109</v>
      </c>
      <c r="M1015" s="41"/>
    </row>
    <row r="1016" spans="2:13" hidden="1" x14ac:dyDescent="0.25">
      <c r="B1016" s="39"/>
      <c r="C1016" s="106">
        <v>1805</v>
      </c>
      <c r="D1016" s="104" t="s">
        <v>313</v>
      </c>
      <c r="E1016" s="104" t="s">
        <v>2110</v>
      </c>
      <c r="F1016" s="165">
        <v>56.513301849365199</v>
      </c>
      <c r="G1016" s="165">
        <v>-99.985298156738196</v>
      </c>
      <c r="H1016" s="104">
        <v>959</v>
      </c>
      <c r="I1016" s="104" t="s">
        <v>323</v>
      </c>
      <c r="J1016" s="104" t="s">
        <v>396</v>
      </c>
      <c r="K1016" s="104" t="s">
        <v>1058</v>
      </c>
      <c r="L1016" s="104" t="s">
        <v>2111</v>
      </c>
      <c r="M1016" s="41"/>
    </row>
    <row r="1017" spans="2:13" hidden="1" x14ac:dyDescent="0.25">
      <c r="B1017" s="39"/>
      <c r="C1017" s="106">
        <v>31015</v>
      </c>
      <c r="D1017" s="104" t="s">
        <v>313</v>
      </c>
      <c r="E1017" s="104" t="s">
        <v>2112</v>
      </c>
      <c r="F1017" s="165">
        <v>52.0047</v>
      </c>
      <c r="G1017" s="165">
        <v>19.145599000000001</v>
      </c>
      <c r="H1017" s="104">
        <v>377</v>
      </c>
      <c r="I1017" s="104" t="s">
        <v>315</v>
      </c>
      <c r="J1017" s="104" t="s">
        <v>606</v>
      </c>
      <c r="K1017" s="104" t="s">
        <v>2113</v>
      </c>
      <c r="L1017" s="104" t="s">
        <v>2114</v>
      </c>
      <c r="M1017" s="41"/>
    </row>
    <row r="1018" spans="2:13" hidden="1" x14ac:dyDescent="0.25">
      <c r="B1018" s="39"/>
      <c r="C1018" s="107">
        <v>2444</v>
      </c>
      <c r="D1018" s="105" t="s">
        <v>313</v>
      </c>
      <c r="E1018" s="105" t="s">
        <v>2115</v>
      </c>
      <c r="F1018" s="165">
        <v>53.865898000000001</v>
      </c>
      <c r="G1018" s="165">
        <v>-1.6605700000000001</v>
      </c>
      <c r="H1018" s="105">
        <v>681</v>
      </c>
      <c r="I1018" s="105" t="s">
        <v>315</v>
      </c>
      <c r="J1018" s="105" t="s">
        <v>332</v>
      </c>
      <c r="K1018" s="105" t="s">
        <v>671</v>
      </c>
      <c r="L1018" s="105" t="s">
        <v>2116</v>
      </c>
      <c r="M1018" s="41"/>
    </row>
    <row r="1019" spans="2:13" hidden="1" x14ac:dyDescent="0.25">
      <c r="B1019" s="39"/>
      <c r="C1019" s="106">
        <v>2499</v>
      </c>
      <c r="D1019" s="104" t="s">
        <v>313</v>
      </c>
      <c r="E1019" s="104" t="s">
        <v>2117</v>
      </c>
      <c r="F1019" s="165">
        <v>54.292400000000001</v>
      </c>
      <c r="G1019" s="165">
        <v>-1.5354000000000001</v>
      </c>
      <c r="H1019" s="104">
        <v>132</v>
      </c>
      <c r="I1019" s="104" t="s">
        <v>315</v>
      </c>
      <c r="J1019" s="104" t="s">
        <v>332</v>
      </c>
      <c r="K1019" s="104" t="s">
        <v>671</v>
      </c>
      <c r="L1019" s="104" t="s">
        <v>2118</v>
      </c>
      <c r="M1019" s="41"/>
    </row>
    <row r="1020" spans="2:13" hidden="1" x14ac:dyDescent="0.25">
      <c r="B1020" s="39"/>
      <c r="C1020" s="106">
        <v>2523</v>
      </c>
      <c r="D1020" s="104" t="s">
        <v>313</v>
      </c>
      <c r="E1020" s="104" t="s">
        <v>2119</v>
      </c>
      <c r="F1020" s="165">
        <v>53.228599548339801</v>
      </c>
      <c r="G1020" s="165">
        <v>5.7605600357055602</v>
      </c>
      <c r="H1020" s="104">
        <v>3</v>
      </c>
      <c r="I1020" s="104" t="s">
        <v>315</v>
      </c>
      <c r="J1020" s="104" t="s">
        <v>440</v>
      </c>
      <c r="K1020" s="104" t="s">
        <v>2120</v>
      </c>
      <c r="L1020" s="104" t="s">
        <v>2121</v>
      </c>
      <c r="M1020" s="41"/>
    </row>
    <row r="1021" spans="2:13" hidden="1" x14ac:dyDescent="0.25">
      <c r="B1021" s="39"/>
      <c r="C1021" s="106">
        <v>2595</v>
      </c>
      <c r="D1021" s="104" t="s">
        <v>313</v>
      </c>
      <c r="E1021" s="104" t="s">
        <v>2122</v>
      </c>
      <c r="F1021" s="165">
        <v>59.791901000000003</v>
      </c>
      <c r="G1021" s="165">
        <v>5.3408499999999997</v>
      </c>
      <c r="H1021" s="104">
        <v>160</v>
      </c>
      <c r="I1021" s="104" t="s">
        <v>315</v>
      </c>
      <c r="J1021" s="104" t="s">
        <v>400</v>
      </c>
      <c r="K1021" s="104" t="s">
        <v>729</v>
      </c>
      <c r="L1021" s="104" t="s">
        <v>2123</v>
      </c>
      <c r="M1021" s="41"/>
    </row>
    <row r="1022" spans="2:13" hidden="1" x14ac:dyDescent="0.25">
      <c r="B1022" s="39"/>
      <c r="C1022" s="106">
        <v>27310</v>
      </c>
      <c r="D1022" s="104" t="s">
        <v>313</v>
      </c>
      <c r="E1022" s="104" t="s">
        <v>2124</v>
      </c>
      <c r="F1022" s="165">
        <v>53.352200000000003</v>
      </c>
      <c r="G1022" s="165">
        <v>-6.48611</v>
      </c>
      <c r="H1022" s="104">
        <v>150</v>
      </c>
      <c r="I1022" s="104" t="s">
        <v>315</v>
      </c>
      <c r="J1022" s="104" t="s">
        <v>599</v>
      </c>
      <c r="K1022" s="104" t="s">
        <v>2125</v>
      </c>
      <c r="L1022" s="104" t="s">
        <v>2126</v>
      </c>
      <c r="M1022" s="41"/>
    </row>
    <row r="1023" spans="2:13" hidden="1" x14ac:dyDescent="0.25">
      <c r="B1023" s="39"/>
      <c r="C1023" s="107">
        <v>29264</v>
      </c>
      <c r="D1023" s="105" t="s">
        <v>313</v>
      </c>
      <c r="E1023" s="105" t="s">
        <v>2127</v>
      </c>
      <c r="F1023" s="165">
        <v>68.152496337890994</v>
      </c>
      <c r="G1023" s="165">
        <v>13.609399795531999</v>
      </c>
      <c r="H1023" s="105">
        <v>78</v>
      </c>
      <c r="I1023" s="105" t="s">
        <v>315</v>
      </c>
      <c r="J1023" s="105" t="s">
        <v>400</v>
      </c>
      <c r="K1023" s="105" t="s">
        <v>423</v>
      </c>
      <c r="L1023" s="105" t="s">
        <v>2128</v>
      </c>
      <c r="M1023" s="41"/>
    </row>
    <row r="1024" spans="2:13" hidden="1" x14ac:dyDescent="0.25">
      <c r="B1024" s="39"/>
      <c r="C1024" s="106">
        <v>2522</v>
      </c>
      <c r="D1024" s="104" t="s">
        <v>313</v>
      </c>
      <c r="E1024" s="104" t="s">
        <v>2129</v>
      </c>
      <c r="F1024" s="165">
        <v>52.453187999999997</v>
      </c>
      <c r="G1024" s="165">
        <v>5.5146220000000001</v>
      </c>
      <c r="H1024" s="104">
        <v>-13</v>
      </c>
      <c r="I1024" s="104" t="s">
        <v>315</v>
      </c>
      <c r="J1024" s="104" t="s">
        <v>440</v>
      </c>
      <c r="K1024" s="104" t="s">
        <v>2130</v>
      </c>
      <c r="L1024" s="104" t="s">
        <v>2131</v>
      </c>
      <c r="M1024" s="41"/>
    </row>
    <row r="1025" spans="2:13" hidden="1" x14ac:dyDescent="0.25">
      <c r="B1025" s="39"/>
      <c r="C1025" s="106">
        <v>32512</v>
      </c>
      <c r="D1025" s="104" t="s">
        <v>313</v>
      </c>
      <c r="E1025" s="104" t="s">
        <v>2132</v>
      </c>
      <c r="F1025" s="165">
        <v>60.720600128199997</v>
      </c>
      <c r="G1025" s="165">
        <v>114.825996399</v>
      </c>
      <c r="H1025" s="104">
        <v>801</v>
      </c>
      <c r="I1025" s="104" t="s">
        <v>338</v>
      </c>
      <c r="J1025" s="104" t="s">
        <v>328</v>
      </c>
      <c r="K1025" s="104" t="s">
        <v>698</v>
      </c>
      <c r="L1025" s="104" t="s">
        <v>2133</v>
      </c>
      <c r="M1025" s="41"/>
    </row>
    <row r="1026" spans="2:13" hidden="1" x14ac:dyDescent="0.25">
      <c r="B1026" s="39"/>
      <c r="C1026" s="106">
        <v>2457</v>
      </c>
      <c r="D1026" s="104" t="s">
        <v>313</v>
      </c>
      <c r="E1026" s="104" t="s">
        <v>2134</v>
      </c>
      <c r="F1026" s="165">
        <v>59.878898620605398</v>
      </c>
      <c r="G1026" s="165">
        <v>-1.29556000232696</v>
      </c>
      <c r="H1026" s="104">
        <v>20</v>
      </c>
      <c r="I1026" s="104" t="s">
        <v>315</v>
      </c>
      <c r="J1026" s="104" t="s">
        <v>332</v>
      </c>
      <c r="K1026" s="104" t="s">
        <v>333</v>
      </c>
      <c r="L1026" s="104" t="s">
        <v>2135</v>
      </c>
      <c r="M1026" s="41"/>
    </row>
    <row r="1027" spans="2:13" hidden="1" x14ac:dyDescent="0.25">
      <c r="B1027" s="39"/>
      <c r="C1027" s="107">
        <v>2471</v>
      </c>
      <c r="D1027" s="105" t="s">
        <v>313</v>
      </c>
      <c r="E1027" s="105" t="s">
        <v>2136</v>
      </c>
      <c r="F1027" s="165">
        <v>56.373980000000003</v>
      </c>
      <c r="G1027" s="165">
        <v>-2.868862</v>
      </c>
      <c r="H1027" s="105">
        <v>38</v>
      </c>
      <c r="I1027" s="105" t="s">
        <v>315</v>
      </c>
      <c r="J1027" s="105" t="s">
        <v>332</v>
      </c>
      <c r="K1027" s="105" t="s">
        <v>333</v>
      </c>
      <c r="L1027" s="105" t="s">
        <v>2137</v>
      </c>
      <c r="M1027" s="41"/>
    </row>
    <row r="1028" spans="2:13" hidden="1" x14ac:dyDescent="0.25">
      <c r="B1028" s="39"/>
      <c r="C1028" s="107" t="s">
        <v>2138</v>
      </c>
      <c r="D1028" s="105" t="s">
        <v>336</v>
      </c>
      <c r="E1028" s="105" t="s">
        <v>2139</v>
      </c>
      <c r="F1028" s="165">
        <v>10.593299999999999</v>
      </c>
      <c r="G1028" s="165">
        <v>-85.544403000000003</v>
      </c>
      <c r="H1028" s="105">
        <v>270</v>
      </c>
      <c r="I1028" s="105" t="s">
        <v>323</v>
      </c>
      <c r="J1028" s="105" t="s">
        <v>2140</v>
      </c>
      <c r="K1028" s="105" t="s">
        <v>2141</v>
      </c>
      <c r="L1028" s="105" t="s">
        <v>2142</v>
      </c>
      <c r="M1028" s="41"/>
    </row>
    <row r="1029" spans="2:13" hidden="1" x14ac:dyDescent="0.25">
      <c r="B1029" s="39"/>
      <c r="C1029" s="106">
        <v>2757</v>
      </c>
      <c r="D1029" s="104" t="s">
        <v>313</v>
      </c>
      <c r="E1029" s="104" t="s">
        <v>2143</v>
      </c>
      <c r="F1029" s="165">
        <v>56.517502</v>
      </c>
      <c r="G1029" s="165">
        <v>21.096900999999999</v>
      </c>
      <c r="H1029" s="104">
        <v>16</v>
      </c>
      <c r="I1029" s="104" t="s">
        <v>315</v>
      </c>
      <c r="J1029" s="104" t="s">
        <v>1200</v>
      </c>
      <c r="K1029" s="104" t="s">
        <v>2144</v>
      </c>
      <c r="L1029" s="104" t="s">
        <v>4056</v>
      </c>
      <c r="M1029" s="41"/>
    </row>
    <row r="1030" spans="2:13" hidden="1" x14ac:dyDescent="0.25">
      <c r="B1030" s="39"/>
      <c r="C1030" s="107" t="s">
        <v>2145</v>
      </c>
      <c r="D1030" s="105" t="s">
        <v>336</v>
      </c>
      <c r="E1030" s="105" t="s">
        <v>2146</v>
      </c>
      <c r="F1030" s="165">
        <v>-12.0219</v>
      </c>
      <c r="G1030" s="165">
        <v>-77.114305000000002</v>
      </c>
      <c r="H1030" s="105">
        <v>113</v>
      </c>
      <c r="I1030" s="105" t="s">
        <v>358</v>
      </c>
      <c r="J1030" s="105" t="s">
        <v>1165</v>
      </c>
      <c r="K1030" s="105" t="s">
        <v>2147</v>
      </c>
      <c r="L1030" s="105" t="s">
        <v>2148</v>
      </c>
      <c r="M1030" s="41"/>
    </row>
    <row r="1031" spans="2:13" hidden="1" x14ac:dyDescent="0.25">
      <c r="B1031" s="39"/>
      <c r="C1031" s="107" t="s">
        <v>2149</v>
      </c>
      <c r="D1031" s="105" t="s">
        <v>336</v>
      </c>
      <c r="E1031" s="105" t="s">
        <v>2150</v>
      </c>
      <c r="F1031" s="165">
        <v>52.634998000000003</v>
      </c>
      <c r="G1031" s="165">
        <v>39.445</v>
      </c>
      <c r="H1031" s="105">
        <v>636</v>
      </c>
      <c r="I1031" s="105" t="s">
        <v>315</v>
      </c>
      <c r="J1031" s="105" t="s">
        <v>328</v>
      </c>
      <c r="K1031" s="105" t="s">
        <v>2151</v>
      </c>
      <c r="L1031" s="105" t="s">
        <v>2152</v>
      </c>
      <c r="M1031" s="41"/>
    </row>
    <row r="1032" spans="2:13" hidden="1" x14ac:dyDescent="0.25">
      <c r="B1032" s="39"/>
      <c r="C1032" s="106">
        <v>31846</v>
      </c>
      <c r="D1032" s="104" t="s">
        <v>313</v>
      </c>
      <c r="E1032" s="104" t="s">
        <v>2153</v>
      </c>
      <c r="F1032" s="165">
        <v>52.702800750732401</v>
      </c>
      <c r="G1032" s="165">
        <v>39.537799835205</v>
      </c>
      <c r="H1032" s="104">
        <v>584</v>
      </c>
      <c r="I1032" s="104" t="s">
        <v>315</v>
      </c>
      <c r="J1032" s="104" t="s">
        <v>328</v>
      </c>
      <c r="K1032" s="104" t="s">
        <v>2151</v>
      </c>
      <c r="L1032" s="104" t="s">
        <v>2152</v>
      </c>
      <c r="M1032" s="41"/>
    </row>
    <row r="1033" spans="2:13" hidden="1" x14ac:dyDescent="0.25">
      <c r="B1033" s="39"/>
      <c r="C1033" s="107" t="s">
        <v>2154</v>
      </c>
      <c r="D1033" s="105" t="s">
        <v>336</v>
      </c>
      <c r="E1033" s="105" t="s">
        <v>2155</v>
      </c>
      <c r="F1033" s="165">
        <v>38.781300000000002</v>
      </c>
      <c r="G1033" s="165">
        <v>-9.1359200000000005</v>
      </c>
      <c r="H1033" s="105">
        <v>374</v>
      </c>
      <c r="I1033" s="105" t="s">
        <v>315</v>
      </c>
      <c r="J1033" s="105" t="s">
        <v>1393</v>
      </c>
      <c r="K1033" s="105" t="s">
        <v>2156</v>
      </c>
      <c r="L1033" s="105" t="s">
        <v>2157</v>
      </c>
      <c r="M1033" s="41"/>
    </row>
    <row r="1034" spans="2:13" hidden="1" x14ac:dyDescent="0.25">
      <c r="B1034" s="39"/>
      <c r="C1034" s="107">
        <v>2418</v>
      </c>
      <c r="D1034" s="105" t="s">
        <v>313</v>
      </c>
      <c r="E1034" s="105" t="s">
        <v>2158</v>
      </c>
      <c r="F1034" s="165">
        <v>53.333599</v>
      </c>
      <c r="G1034" s="165">
        <v>-2.84972</v>
      </c>
      <c r="H1034" s="105">
        <v>80</v>
      </c>
      <c r="I1034" s="105" t="s">
        <v>315</v>
      </c>
      <c r="J1034" s="105" t="s">
        <v>332</v>
      </c>
      <c r="K1034" s="105" t="s">
        <v>671</v>
      </c>
      <c r="L1034" s="105" t="s">
        <v>2159</v>
      </c>
      <c r="M1034" s="41"/>
    </row>
    <row r="1035" spans="2:13" hidden="1" x14ac:dyDescent="0.25">
      <c r="B1035" s="39"/>
      <c r="C1035" s="106">
        <v>2712</v>
      </c>
      <c r="D1035" s="104" t="s">
        <v>313</v>
      </c>
      <c r="E1035" s="104" t="s">
        <v>2160</v>
      </c>
      <c r="F1035" s="165">
        <v>56.082802000000001</v>
      </c>
      <c r="G1035" s="165">
        <v>13.2125</v>
      </c>
      <c r="H1035" s="104">
        <v>140</v>
      </c>
      <c r="I1035" s="104" t="s">
        <v>315</v>
      </c>
      <c r="J1035" s="104" t="s">
        <v>499</v>
      </c>
      <c r="K1035" s="104" t="s">
        <v>2024</v>
      </c>
      <c r="L1035" s="104" t="s">
        <v>2161</v>
      </c>
      <c r="M1035" s="41"/>
    </row>
    <row r="1036" spans="2:13" hidden="1" x14ac:dyDescent="0.25">
      <c r="B1036" s="39"/>
      <c r="C1036" s="107">
        <v>1803</v>
      </c>
      <c r="D1036" s="105" t="s">
        <v>313</v>
      </c>
      <c r="E1036" s="105" t="s">
        <v>2162</v>
      </c>
      <c r="F1036" s="165">
        <v>53.309200286865199</v>
      </c>
      <c r="G1036" s="165">
        <v>-110.072998046875</v>
      </c>
      <c r="H1036" s="105">
        <v>2193</v>
      </c>
      <c r="I1036" s="105" t="s">
        <v>323</v>
      </c>
      <c r="J1036" s="105" t="s">
        <v>396</v>
      </c>
      <c r="K1036" s="105" t="s">
        <v>784</v>
      </c>
      <c r="L1036" s="105" t="s">
        <v>2163</v>
      </c>
      <c r="M1036" s="41"/>
    </row>
    <row r="1037" spans="2:13" hidden="1" x14ac:dyDescent="0.25">
      <c r="B1037" s="39"/>
      <c r="C1037" s="107">
        <v>2548</v>
      </c>
      <c r="D1037" s="105" t="s">
        <v>313</v>
      </c>
      <c r="E1037" s="105" t="s">
        <v>2164</v>
      </c>
      <c r="F1037" s="165">
        <v>54.699299000000003</v>
      </c>
      <c r="G1037" s="165">
        <v>11.440099999999999</v>
      </c>
      <c r="H1037" s="105">
        <v>16</v>
      </c>
      <c r="I1037" s="105" t="s">
        <v>315</v>
      </c>
      <c r="J1037" s="105" t="s">
        <v>316</v>
      </c>
      <c r="K1037" s="105" t="s">
        <v>1142</v>
      </c>
      <c r="L1037" s="105" t="s">
        <v>2165</v>
      </c>
      <c r="M1037" s="41"/>
    </row>
    <row r="1038" spans="2:13" hidden="1" x14ac:dyDescent="0.25">
      <c r="B1038" s="39"/>
      <c r="C1038" s="107" t="s">
        <v>2166</v>
      </c>
      <c r="D1038" s="105" t="s">
        <v>336</v>
      </c>
      <c r="E1038" s="105" t="s">
        <v>2167</v>
      </c>
      <c r="F1038" s="165">
        <v>51.470599999999997</v>
      </c>
      <c r="G1038" s="165">
        <v>-0.46194099999999999</v>
      </c>
      <c r="H1038" s="105">
        <v>83</v>
      </c>
      <c r="I1038" s="105" t="s">
        <v>315</v>
      </c>
      <c r="J1038" s="105" t="s">
        <v>332</v>
      </c>
      <c r="K1038" s="105" t="s">
        <v>671</v>
      </c>
      <c r="L1038" s="105" t="s">
        <v>2168</v>
      </c>
      <c r="M1038" s="41"/>
    </row>
    <row r="1039" spans="2:13" hidden="1" x14ac:dyDescent="0.25">
      <c r="B1039" s="39"/>
      <c r="C1039" s="106" t="s">
        <v>2169</v>
      </c>
      <c r="D1039" s="104" t="s">
        <v>336</v>
      </c>
      <c r="E1039" s="104" t="s">
        <v>2170</v>
      </c>
      <c r="F1039" s="165">
        <v>51.884998000000003</v>
      </c>
      <c r="G1039" s="165">
        <v>0.23499999999999999</v>
      </c>
      <c r="H1039" s="104">
        <v>348</v>
      </c>
      <c r="I1039" s="104" t="s">
        <v>315</v>
      </c>
      <c r="J1039" s="104" t="s">
        <v>332</v>
      </c>
      <c r="K1039" s="104" t="s">
        <v>671</v>
      </c>
      <c r="L1039" s="104" t="s">
        <v>2168</v>
      </c>
      <c r="M1039" s="41"/>
    </row>
    <row r="1040" spans="2:13" hidden="1" x14ac:dyDescent="0.25">
      <c r="B1040" s="39"/>
      <c r="C1040" s="106">
        <v>2593</v>
      </c>
      <c r="D1040" s="104" t="s">
        <v>313</v>
      </c>
      <c r="E1040" s="104" t="s">
        <v>2171</v>
      </c>
      <c r="F1040" s="165">
        <v>78.246101379395</v>
      </c>
      <c r="G1040" s="165">
        <v>15.465600013733001</v>
      </c>
      <c r="H1040" s="104">
        <v>88</v>
      </c>
      <c r="I1040" s="104" t="s">
        <v>315</v>
      </c>
      <c r="J1040" s="104" t="s">
        <v>400</v>
      </c>
      <c r="K1040" s="104" t="s">
        <v>2172</v>
      </c>
      <c r="L1040" s="104" t="s">
        <v>2173</v>
      </c>
      <c r="M1040" s="41"/>
    </row>
    <row r="1041" spans="2:13" hidden="1" x14ac:dyDescent="0.25">
      <c r="B1041" s="39"/>
      <c r="C1041" s="107" t="s">
        <v>2174</v>
      </c>
      <c r="D1041" s="105" t="s">
        <v>336</v>
      </c>
      <c r="E1041" s="105" t="s">
        <v>2175</v>
      </c>
      <c r="F1041" s="165">
        <v>33.942501</v>
      </c>
      <c r="G1041" s="165">
        <v>-118.40799699999999</v>
      </c>
      <c r="H1041" s="105">
        <v>125</v>
      </c>
      <c r="I1041" s="105" t="s">
        <v>323</v>
      </c>
      <c r="J1041" s="105" t="s">
        <v>362</v>
      </c>
      <c r="K1041" s="105" t="s">
        <v>911</v>
      </c>
      <c r="L1041" s="105" t="s">
        <v>2176</v>
      </c>
      <c r="M1041" s="41"/>
    </row>
    <row r="1042" spans="2:13" hidden="1" x14ac:dyDescent="0.25">
      <c r="B1042" s="39"/>
      <c r="C1042" s="106">
        <v>2472</v>
      </c>
      <c r="D1042" s="104" t="s">
        <v>313</v>
      </c>
      <c r="E1042" s="104" t="s">
        <v>2177</v>
      </c>
      <c r="F1042" s="165">
        <v>57.7052001953125</v>
      </c>
      <c r="G1042" s="165">
        <v>-3.3391699790954501</v>
      </c>
      <c r="H1042" s="104">
        <v>42</v>
      </c>
      <c r="I1042" s="104" t="s">
        <v>315</v>
      </c>
      <c r="J1042" s="104" t="s">
        <v>332</v>
      </c>
      <c r="K1042" s="104" t="s">
        <v>333</v>
      </c>
      <c r="L1042" s="104" t="s">
        <v>2178</v>
      </c>
      <c r="M1042" s="41"/>
    </row>
    <row r="1043" spans="2:13" hidden="1" x14ac:dyDescent="0.25">
      <c r="B1043" s="39"/>
      <c r="C1043" s="107" t="s">
        <v>2179</v>
      </c>
      <c r="D1043" s="105" t="s">
        <v>336</v>
      </c>
      <c r="E1043" s="105" t="s">
        <v>2180</v>
      </c>
      <c r="F1043" s="165">
        <v>38.174399999999999</v>
      </c>
      <c r="G1043" s="165">
        <v>-85.736000000000004</v>
      </c>
      <c r="H1043" s="105">
        <v>501</v>
      </c>
      <c r="I1043" s="105" t="s">
        <v>323</v>
      </c>
      <c r="J1043" s="105" t="s">
        <v>362</v>
      </c>
      <c r="K1043" s="105" t="s">
        <v>1062</v>
      </c>
      <c r="L1043" s="105" t="s">
        <v>2181</v>
      </c>
      <c r="M1043" s="41"/>
    </row>
    <row r="1044" spans="2:13" hidden="1" x14ac:dyDescent="0.25">
      <c r="B1044" s="39"/>
      <c r="C1044" s="106" t="s">
        <v>2182</v>
      </c>
      <c r="D1044" s="104" t="s">
        <v>336</v>
      </c>
      <c r="E1044" s="104" t="s">
        <v>2183</v>
      </c>
      <c r="F1044" s="165">
        <v>-8.8583700000000007</v>
      </c>
      <c r="G1044" s="165">
        <v>13.231199999999999</v>
      </c>
      <c r="H1044" s="104">
        <v>243</v>
      </c>
      <c r="I1044" s="104" t="s">
        <v>344</v>
      </c>
      <c r="J1044" s="104" t="s">
        <v>2184</v>
      </c>
      <c r="K1044" s="104" t="s">
        <v>2185</v>
      </c>
      <c r="L1044" s="104" t="s">
        <v>2186</v>
      </c>
      <c r="M1044" s="41"/>
    </row>
    <row r="1045" spans="2:13" hidden="1" x14ac:dyDescent="0.25">
      <c r="B1045" s="39"/>
      <c r="C1045" s="106">
        <v>2236</v>
      </c>
      <c r="D1045" s="104" t="s">
        <v>313</v>
      </c>
      <c r="E1045" s="104" t="s">
        <v>2072</v>
      </c>
      <c r="F1045" s="165">
        <v>53.805401000000003</v>
      </c>
      <c r="G1045" s="165">
        <v>10.719200000000001</v>
      </c>
      <c r="H1045" s="104">
        <v>53</v>
      </c>
      <c r="I1045" s="104" t="s">
        <v>315</v>
      </c>
      <c r="J1045" s="104" t="s">
        <v>735</v>
      </c>
      <c r="K1045" s="104" t="s">
        <v>1781</v>
      </c>
      <c r="L1045" s="104" t="s">
        <v>4055</v>
      </c>
      <c r="M1045" s="41"/>
    </row>
    <row r="1046" spans="2:13" hidden="1" x14ac:dyDescent="0.25">
      <c r="B1046" s="39"/>
      <c r="C1046" s="106">
        <v>42968</v>
      </c>
      <c r="D1046" s="104" t="s">
        <v>313</v>
      </c>
      <c r="E1046" s="104" t="s">
        <v>2187</v>
      </c>
      <c r="F1046" s="165">
        <v>54.904998999999997</v>
      </c>
      <c r="G1046" s="165">
        <v>39.026668999999998</v>
      </c>
      <c r="H1046" s="104">
        <v>515</v>
      </c>
      <c r="I1046" s="104" t="s">
        <v>315</v>
      </c>
      <c r="J1046" s="104" t="s">
        <v>328</v>
      </c>
      <c r="K1046" s="104" t="s">
        <v>2027</v>
      </c>
      <c r="L1046" s="104" t="s">
        <v>2188</v>
      </c>
      <c r="M1046" s="41"/>
    </row>
    <row r="1047" spans="2:13" hidden="1" x14ac:dyDescent="0.25">
      <c r="B1047" s="39"/>
      <c r="C1047" s="106">
        <v>2697</v>
      </c>
      <c r="D1047" s="104" t="s">
        <v>313</v>
      </c>
      <c r="E1047" s="104" t="s">
        <v>2189</v>
      </c>
      <c r="F1047" s="165">
        <v>65.543800000000005</v>
      </c>
      <c r="G1047" s="165">
        <v>22.122</v>
      </c>
      <c r="H1047" s="104">
        <v>65</v>
      </c>
      <c r="I1047" s="104" t="s">
        <v>315</v>
      </c>
      <c r="J1047" s="104" t="s">
        <v>499</v>
      </c>
      <c r="K1047" s="104" t="s">
        <v>525</v>
      </c>
      <c r="L1047" s="104" t="s">
        <v>2190</v>
      </c>
      <c r="M1047" s="41"/>
    </row>
    <row r="1048" spans="2:13" hidden="1" x14ac:dyDescent="0.25">
      <c r="B1048" s="39"/>
      <c r="C1048" s="107" t="s">
        <v>2191</v>
      </c>
      <c r="D1048" s="105" t="s">
        <v>336</v>
      </c>
      <c r="E1048" s="105" t="s">
        <v>2192</v>
      </c>
      <c r="F1048" s="165">
        <v>-15.330833</v>
      </c>
      <c r="G1048" s="165">
        <v>28.452722000000001</v>
      </c>
      <c r="H1048" s="105">
        <v>3779</v>
      </c>
      <c r="I1048" s="105" t="s">
        <v>344</v>
      </c>
      <c r="J1048" s="105" t="s">
        <v>2193</v>
      </c>
      <c r="K1048" s="105" t="s">
        <v>2194</v>
      </c>
      <c r="L1048" s="105" t="s">
        <v>2195</v>
      </c>
      <c r="M1048" s="41"/>
    </row>
    <row r="1049" spans="2:13" hidden="1" x14ac:dyDescent="0.25">
      <c r="B1049" s="39"/>
      <c r="C1049" s="107" t="s">
        <v>2196</v>
      </c>
      <c r="D1049" s="105" t="s">
        <v>336</v>
      </c>
      <c r="E1049" s="105" t="s">
        <v>2197</v>
      </c>
      <c r="F1049" s="165">
        <v>51.874699</v>
      </c>
      <c r="G1049" s="165">
        <v>-0.36833300000000002</v>
      </c>
      <c r="H1049" s="105">
        <v>526</v>
      </c>
      <c r="I1049" s="105" t="s">
        <v>315</v>
      </c>
      <c r="J1049" s="105" t="s">
        <v>332</v>
      </c>
      <c r="K1049" s="105" t="s">
        <v>671</v>
      </c>
      <c r="L1049" s="105" t="s">
        <v>2198</v>
      </c>
      <c r="M1049" s="41"/>
    </row>
    <row r="1050" spans="2:13" hidden="1" x14ac:dyDescent="0.25">
      <c r="B1050" s="39"/>
      <c r="C1050" s="106" t="s">
        <v>2199</v>
      </c>
      <c r="D1050" s="104" t="s">
        <v>336</v>
      </c>
      <c r="E1050" s="104" t="s">
        <v>2200</v>
      </c>
      <c r="F1050" s="165">
        <v>49.623333299999999</v>
      </c>
      <c r="G1050" s="165">
        <v>6.2044443999999999</v>
      </c>
      <c r="H1050" s="104">
        <v>1234</v>
      </c>
      <c r="I1050" s="104" t="s">
        <v>315</v>
      </c>
      <c r="J1050" s="104" t="s">
        <v>2201</v>
      </c>
      <c r="K1050" s="104" t="s">
        <v>2202</v>
      </c>
      <c r="L1050" s="104" t="s">
        <v>2203</v>
      </c>
      <c r="M1050" s="41"/>
    </row>
    <row r="1051" spans="2:13" hidden="1" x14ac:dyDescent="0.25">
      <c r="B1051" s="39"/>
      <c r="C1051" s="106" t="s">
        <v>2204</v>
      </c>
      <c r="D1051" s="104" t="s">
        <v>336</v>
      </c>
      <c r="E1051" s="104" t="s">
        <v>2205</v>
      </c>
      <c r="F1051" s="165">
        <v>49.8125</v>
      </c>
      <c r="G1051" s="165">
        <v>23.956099999999999</v>
      </c>
      <c r="H1051" s="104">
        <v>1071</v>
      </c>
      <c r="I1051" s="104" t="s">
        <v>315</v>
      </c>
      <c r="J1051" s="104" t="s">
        <v>798</v>
      </c>
      <c r="K1051" s="104" t="s">
        <v>2206</v>
      </c>
      <c r="L1051" s="104" t="s">
        <v>2207</v>
      </c>
      <c r="M1051" s="41"/>
    </row>
    <row r="1052" spans="2:13" hidden="1" x14ac:dyDescent="0.25">
      <c r="B1052" s="39"/>
      <c r="C1052" s="106">
        <v>2680</v>
      </c>
      <c r="D1052" s="104" t="s">
        <v>313</v>
      </c>
      <c r="E1052" s="104" t="s">
        <v>2208</v>
      </c>
      <c r="F1052" s="165">
        <v>64.548302000000007</v>
      </c>
      <c r="G1052" s="165">
        <v>18.716200000000001</v>
      </c>
      <c r="H1052" s="104">
        <v>705</v>
      </c>
      <c r="I1052" s="104" t="s">
        <v>315</v>
      </c>
      <c r="J1052" s="104" t="s">
        <v>499</v>
      </c>
      <c r="K1052" s="104" t="s">
        <v>2209</v>
      </c>
      <c r="L1052" s="104" t="s">
        <v>2210</v>
      </c>
      <c r="M1052" s="41"/>
    </row>
    <row r="1053" spans="2:13" hidden="1" x14ac:dyDescent="0.25">
      <c r="B1053" s="39"/>
      <c r="C1053" s="106">
        <v>1980</v>
      </c>
      <c r="D1053" s="104" t="s">
        <v>313</v>
      </c>
      <c r="E1053" s="104" t="s">
        <v>2211</v>
      </c>
      <c r="F1053" s="165">
        <v>56.863899230957003</v>
      </c>
      <c r="G1053" s="165">
        <v>-101.075996398925</v>
      </c>
      <c r="H1053" s="104">
        <v>1170</v>
      </c>
      <c r="I1053" s="104" t="s">
        <v>323</v>
      </c>
      <c r="J1053" s="104" t="s">
        <v>396</v>
      </c>
      <c r="K1053" s="104" t="s">
        <v>1058</v>
      </c>
      <c r="L1053" s="104" t="s">
        <v>2212</v>
      </c>
      <c r="M1053" s="41"/>
    </row>
    <row r="1054" spans="2:13" hidden="1" x14ac:dyDescent="0.25">
      <c r="B1054" s="39"/>
      <c r="C1054" s="107" t="s">
        <v>2213</v>
      </c>
      <c r="D1054" s="105" t="s">
        <v>336</v>
      </c>
      <c r="E1054" s="105" t="s">
        <v>2214</v>
      </c>
      <c r="F1054" s="165">
        <v>45.725555999999997</v>
      </c>
      <c r="G1054" s="165">
        <v>5.0811109999999999</v>
      </c>
      <c r="H1054" s="105">
        <v>821</v>
      </c>
      <c r="I1054" s="105" t="s">
        <v>315</v>
      </c>
      <c r="J1054" s="105" t="s">
        <v>790</v>
      </c>
      <c r="K1054" s="105" t="s">
        <v>2215</v>
      </c>
      <c r="L1054" s="105" t="s">
        <v>2216</v>
      </c>
      <c r="M1054" s="41"/>
    </row>
    <row r="1055" spans="2:13" hidden="1" x14ac:dyDescent="0.25">
      <c r="B1055" s="39"/>
      <c r="C1055" s="106">
        <v>2004</v>
      </c>
      <c r="D1055" s="104" t="s">
        <v>313</v>
      </c>
      <c r="E1055" s="104" t="s">
        <v>2217</v>
      </c>
      <c r="F1055" s="165">
        <v>55.297786000000002</v>
      </c>
      <c r="G1055" s="165">
        <v>-123.13390699999999</v>
      </c>
      <c r="H1055" s="104">
        <v>2264</v>
      </c>
      <c r="I1055" s="104" t="s">
        <v>323</v>
      </c>
      <c r="J1055" s="104" t="s">
        <v>396</v>
      </c>
      <c r="K1055" s="104" t="s">
        <v>452</v>
      </c>
      <c r="L1055" s="104" t="s">
        <v>2218</v>
      </c>
      <c r="M1055" s="41"/>
    </row>
    <row r="1056" spans="2:13" hidden="1" x14ac:dyDescent="0.25">
      <c r="B1056" s="39"/>
      <c r="C1056" s="107" t="s">
        <v>2219</v>
      </c>
      <c r="D1056" s="105" t="s">
        <v>336</v>
      </c>
      <c r="E1056" s="105" t="s">
        <v>2220</v>
      </c>
      <c r="F1056" s="165">
        <v>40.471926000000003</v>
      </c>
      <c r="G1056" s="165">
        <v>-3.56264</v>
      </c>
      <c r="H1056" s="105">
        <v>1998</v>
      </c>
      <c r="I1056" s="105" t="s">
        <v>315</v>
      </c>
      <c r="J1056" s="105" t="s">
        <v>414</v>
      </c>
      <c r="K1056" s="105" t="s">
        <v>2221</v>
      </c>
      <c r="L1056" s="105" t="s">
        <v>2222</v>
      </c>
      <c r="M1056" s="41"/>
    </row>
    <row r="1057" spans="2:13" hidden="1" x14ac:dyDescent="0.25">
      <c r="B1057" s="39"/>
      <c r="C1057" s="106">
        <v>6458</v>
      </c>
      <c r="D1057" s="104" t="s">
        <v>313</v>
      </c>
      <c r="E1057" s="104" t="s">
        <v>2223</v>
      </c>
      <c r="F1057" s="165">
        <v>59.910999298095703</v>
      </c>
      <c r="G1057" s="165">
        <v>150.72000122070301</v>
      </c>
      <c r="H1057" s="104">
        <v>574</v>
      </c>
      <c r="I1057" s="104" t="s">
        <v>338</v>
      </c>
      <c r="J1057" s="104" t="s">
        <v>328</v>
      </c>
      <c r="K1057" s="104" t="s">
        <v>992</v>
      </c>
      <c r="L1057" s="104" t="s">
        <v>2224</v>
      </c>
      <c r="M1057" s="41"/>
    </row>
    <row r="1058" spans="2:13" hidden="1" x14ac:dyDescent="0.25">
      <c r="B1058" s="39"/>
      <c r="C1058" s="106">
        <v>42961</v>
      </c>
      <c r="D1058" s="104" t="s">
        <v>313</v>
      </c>
      <c r="E1058" s="104" t="s">
        <v>2225</v>
      </c>
      <c r="F1058" s="165">
        <v>59.623298645019503</v>
      </c>
      <c r="G1058" s="165">
        <v>150.92199707031199</v>
      </c>
      <c r="H1058" s="104">
        <v>164</v>
      </c>
      <c r="I1058" s="104" t="s">
        <v>338</v>
      </c>
      <c r="J1058" s="104" t="s">
        <v>328</v>
      </c>
      <c r="K1058" s="104" t="s">
        <v>992</v>
      </c>
      <c r="L1058" s="104" t="s">
        <v>2224</v>
      </c>
      <c r="M1058" s="41"/>
    </row>
    <row r="1059" spans="2:13" hidden="1" x14ac:dyDescent="0.25">
      <c r="B1059" s="39"/>
      <c r="C1059" s="106">
        <v>42979</v>
      </c>
      <c r="D1059" s="104" t="s">
        <v>313</v>
      </c>
      <c r="E1059" s="104" t="s">
        <v>2226</v>
      </c>
      <c r="F1059" s="165">
        <v>62.103484000000002</v>
      </c>
      <c r="G1059" s="165">
        <v>129.545288</v>
      </c>
      <c r="H1059" s="104">
        <v>577</v>
      </c>
      <c r="I1059" s="104" t="s">
        <v>338</v>
      </c>
      <c r="J1059" s="104" t="s">
        <v>328</v>
      </c>
      <c r="K1059" s="104" t="s">
        <v>698</v>
      </c>
      <c r="L1059" s="104" t="s">
        <v>2227</v>
      </c>
      <c r="M1059" s="41"/>
    </row>
    <row r="1060" spans="2:13" hidden="1" x14ac:dyDescent="0.25">
      <c r="B1060" s="39"/>
      <c r="C1060" s="106">
        <v>26371</v>
      </c>
      <c r="D1060" s="104" t="s">
        <v>313</v>
      </c>
      <c r="E1060" s="104" t="s">
        <v>2228</v>
      </c>
      <c r="F1060" s="165">
        <v>53.393100738525298</v>
      </c>
      <c r="G1060" s="165">
        <v>58.755699157714801</v>
      </c>
      <c r="H1060" s="104">
        <v>1430</v>
      </c>
      <c r="I1060" s="104" t="s">
        <v>315</v>
      </c>
      <c r="J1060" s="104" t="s">
        <v>328</v>
      </c>
      <c r="K1060" s="104" t="s">
        <v>2229</v>
      </c>
      <c r="L1060" s="104" t="s">
        <v>2230</v>
      </c>
      <c r="M1060" s="41"/>
    </row>
    <row r="1061" spans="2:13" hidden="1" x14ac:dyDescent="0.25">
      <c r="B1061" s="39"/>
      <c r="C1061" s="106" t="s">
        <v>2231</v>
      </c>
      <c r="D1061" s="104" t="s">
        <v>336</v>
      </c>
      <c r="E1061" s="104" t="s">
        <v>2232</v>
      </c>
      <c r="F1061" s="165">
        <v>-4.6743399999999999</v>
      </c>
      <c r="G1061" s="165">
        <v>55.521801000000004</v>
      </c>
      <c r="H1061" s="104">
        <v>10</v>
      </c>
      <c r="I1061" s="104" t="s">
        <v>344</v>
      </c>
      <c r="J1061" s="104" t="s">
        <v>2233</v>
      </c>
      <c r="K1061" s="104" t="s">
        <v>2234</v>
      </c>
      <c r="L1061" s="104" t="s">
        <v>2235</v>
      </c>
      <c r="M1061" s="41"/>
    </row>
    <row r="1062" spans="2:13" hidden="1" x14ac:dyDescent="0.25">
      <c r="B1062" s="39"/>
      <c r="C1062" s="106" t="s">
        <v>2236</v>
      </c>
      <c r="D1062" s="104" t="s">
        <v>336</v>
      </c>
      <c r="E1062" s="104" t="s">
        <v>2237</v>
      </c>
      <c r="F1062" s="165">
        <v>36.674900000000001</v>
      </c>
      <c r="G1062" s="165">
        <v>-4.4991099999999999</v>
      </c>
      <c r="H1062" s="104">
        <v>53</v>
      </c>
      <c r="I1062" s="104" t="s">
        <v>315</v>
      </c>
      <c r="J1062" s="104" t="s">
        <v>414</v>
      </c>
      <c r="K1062" s="104" t="s">
        <v>2238</v>
      </c>
      <c r="L1062" s="104" t="s">
        <v>2239</v>
      </c>
      <c r="M1062" s="41"/>
    </row>
    <row r="1063" spans="2:13" hidden="1" x14ac:dyDescent="0.25">
      <c r="B1063" s="39"/>
      <c r="C1063" s="107">
        <v>5787</v>
      </c>
      <c r="D1063" s="105" t="s">
        <v>313</v>
      </c>
      <c r="E1063" s="105" t="s">
        <v>2240</v>
      </c>
      <c r="F1063" s="165">
        <v>-35.493599000000003</v>
      </c>
      <c r="G1063" s="165">
        <v>-69.574303</v>
      </c>
      <c r="H1063" s="105">
        <v>4685</v>
      </c>
      <c r="I1063" s="105" t="s">
        <v>358</v>
      </c>
      <c r="J1063" s="105" t="s">
        <v>580</v>
      </c>
      <c r="K1063" s="105" t="s">
        <v>2241</v>
      </c>
      <c r="L1063" s="105" t="s">
        <v>2242</v>
      </c>
      <c r="M1063" s="41"/>
    </row>
    <row r="1064" spans="2:13" hidden="1" x14ac:dyDescent="0.25">
      <c r="B1064" s="39"/>
      <c r="C1064" s="107">
        <v>2618</v>
      </c>
      <c r="D1064" s="105" t="s">
        <v>313</v>
      </c>
      <c r="E1064" s="105" t="s">
        <v>2243</v>
      </c>
      <c r="F1064" s="165">
        <v>54.026901000000002</v>
      </c>
      <c r="G1064" s="165">
        <v>19.134198999999999</v>
      </c>
      <c r="H1064" s="105">
        <v>16</v>
      </c>
      <c r="I1064" s="105" t="s">
        <v>315</v>
      </c>
      <c r="J1064" s="105" t="s">
        <v>606</v>
      </c>
      <c r="K1064" s="105" t="s">
        <v>1493</v>
      </c>
      <c r="L1064" s="105" t="s">
        <v>2244</v>
      </c>
      <c r="M1064" s="41"/>
    </row>
    <row r="1065" spans="2:13" hidden="1" x14ac:dyDescent="0.25">
      <c r="B1065" s="39"/>
      <c r="C1065" s="106">
        <v>2574</v>
      </c>
      <c r="D1065" s="104" t="s">
        <v>313</v>
      </c>
      <c r="E1065" s="104" t="s">
        <v>2245</v>
      </c>
      <c r="F1065" s="165">
        <v>69.055801391602003</v>
      </c>
      <c r="G1065" s="165">
        <v>18.540399551391999</v>
      </c>
      <c r="H1065" s="104">
        <v>252</v>
      </c>
      <c r="I1065" s="104" t="s">
        <v>315</v>
      </c>
      <c r="J1065" s="104" t="s">
        <v>400</v>
      </c>
      <c r="K1065" s="104" t="s">
        <v>426</v>
      </c>
      <c r="L1065" s="104" t="s">
        <v>2246</v>
      </c>
      <c r="M1065" s="41"/>
    </row>
    <row r="1066" spans="2:13" hidden="1" x14ac:dyDescent="0.25">
      <c r="B1066" s="39"/>
      <c r="C1066" s="106">
        <v>316498</v>
      </c>
      <c r="D1066" s="104" t="s">
        <v>313</v>
      </c>
      <c r="E1066" s="104" t="s">
        <v>2247</v>
      </c>
      <c r="F1066" s="165">
        <v>61.158392999999997</v>
      </c>
      <c r="G1066" s="165">
        <v>12.842503000000001</v>
      </c>
      <c r="H1066" s="104">
        <v>1608</v>
      </c>
      <c r="I1066" s="104" t="s">
        <v>315</v>
      </c>
      <c r="J1066" s="104" t="s">
        <v>499</v>
      </c>
      <c r="K1066" s="104" t="s">
        <v>794</v>
      </c>
      <c r="L1066" s="104" t="s">
        <v>4057</v>
      </c>
      <c r="M1066" s="41"/>
    </row>
    <row r="1067" spans="2:13" hidden="1" x14ac:dyDescent="0.25">
      <c r="B1067" s="39"/>
      <c r="C1067" s="106" t="s">
        <v>2248</v>
      </c>
      <c r="D1067" s="104" t="s">
        <v>336</v>
      </c>
      <c r="E1067" s="104" t="s">
        <v>2249</v>
      </c>
      <c r="F1067" s="165">
        <v>26.267295000000001</v>
      </c>
      <c r="G1067" s="165">
        <v>50.637639999999998</v>
      </c>
      <c r="H1067" s="104">
        <v>6</v>
      </c>
      <c r="I1067" s="104" t="s">
        <v>338</v>
      </c>
      <c r="J1067" s="104" t="s">
        <v>2250</v>
      </c>
      <c r="K1067" s="104" t="s">
        <v>2251</v>
      </c>
      <c r="L1067" s="104" t="s">
        <v>2252</v>
      </c>
      <c r="M1067" s="41"/>
    </row>
    <row r="1068" spans="2:13" hidden="1" x14ac:dyDescent="0.25">
      <c r="B1068" s="39"/>
      <c r="C1068" s="107" t="s">
        <v>2253</v>
      </c>
      <c r="D1068" s="105" t="s">
        <v>336</v>
      </c>
      <c r="E1068" s="105" t="s">
        <v>2254</v>
      </c>
      <c r="F1068" s="165">
        <v>-3.0386099999999998</v>
      </c>
      <c r="G1068" s="165">
        <v>-60.049702000000003</v>
      </c>
      <c r="H1068" s="105">
        <v>264</v>
      </c>
      <c r="I1068" s="105" t="s">
        <v>358</v>
      </c>
      <c r="J1068" s="105" t="s">
        <v>571</v>
      </c>
      <c r="K1068" s="105" t="s">
        <v>2255</v>
      </c>
      <c r="L1068" s="105" t="s">
        <v>2256</v>
      </c>
      <c r="M1068" s="41"/>
    </row>
    <row r="1069" spans="2:13" hidden="1" x14ac:dyDescent="0.25">
      <c r="B1069" s="39"/>
      <c r="C1069" s="106" t="s">
        <v>2257</v>
      </c>
      <c r="D1069" s="104" t="s">
        <v>336</v>
      </c>
      <c r="E1069" s="104" t="s">
        <v>2258</v>
      </c>
      <c r="F1069" s="165">
        <v>53.349375000000002</v>
      </c>
      <c r="G1069" s="165">
        <v>-2.2795209999999999</v>
      </c>
      <c r="H1069" s="104">
        <v>257</v>
      </c>
      <c r="I1069" s="104" t="s">
        <v>315</v>
      </c>
      <c r="J1069" s="104" t="s">
        <v>332</v>
      </c>
      <c r="K1069" s="104" t="s">
        <v>671</v>
      </c>
      <c r="L1069" s="104" t="s">
        <v>2259</v>
      </c>
      <c r="M1069" s="41"/>
    </row>
    <row r="1070" spans="2:13" hidden="1" x14ac:dyDescent="0.25">
      <c r="B1070" s="39"/>
      <c r="C1070" s="106" t="s">
        <v>2260</v>
      </c>
      <c r="D1070" s="104" t="s">
        <v>336</v>
      </c>
      <c r="E1070" s="104" t="s">
        <v>2261</v>
      </c>
      <c r="F1070" s="165">
        <v>21.702199935913001</v>
      </c>
      <c r="G1070" s="165">
        <v>95.977897644042898</v>
      </c>
      <c r="H1070" s="104">
        <v>300</v>
      </c>
      <c r="I1070" s="104" t="s">
        <v>338</v>
      </c>
      <c r="J1070" s="104" t="s">
        <v>2262</v>
      </c>
      <c r="K1070" s="104" t="s">
        <v>2263</v>
      </c>
      <c r="L1070" s="104" t="s">
        <v>2264</v>
      </c>
      <c r="M1070" s="41"/>
    </row>
    <row r="1071" spans="2:13" hidden="1" x14ac:dyDescent="0.25">
      <c r="B1071" s="39"/>
      <c r="C1071" s="106" t="s">
        <v>2265</v>
      </c>
      <c r="D1071" s="104" t="s">
        <v>336</v>
      </c>
      <c r="E1071" s="104" t="s">
        <v>2266</v>
      </c>
      <c r="F1071" s="165">
        <v>14.508599999999999</v>
      </c>
      <c r="G1071" s="165">
        <v>121.019997</v>
      </c>
      <c r="H1071" s="104">
        <v>75</v>
      </c>
      <c r="I1071" s="104" t="s">
        <v>338</v>
      </c>
      <c r="J1071" s="104" t="s">
        <v>1205</v>
      </c>
      <c r="K1071" s="104" t="s">
        <v>2267</v>
      </c>
      <c r="L1071" s="104" t="s">
        <v>2268</v>
      </c>
      <c r="M1071" s="41"/>
    </row>
    <row r="1072" spans="2:13" hidden="1" x14ac:dyDescent="0.25">
      <c r="B1072" s="39"/>
      <c r="C1072" s="106">
        <v>5025</v>
      </c>
      <c r="D1072" s="104" t="s">
        <v>313</v>
      </c>
      <c r="E1072" s="104" t="s">
        <v>2269</v>
      </c>
      <c r="F1072" s="165">
        <v>-37.029701232910099</v>
      </c>
      <c r="G1072" s="165">
        <v>174.97300720214801</v>
      </c>
      <c r="H1072" s="104">
        <v>111</v>
      </c>
      <c r="I1072" s="104" t="s">
        <v>372</v>
      </c>
      <c r="J1072" s="104" t="s">
        <v>404</v>
      </c>
      <c r="K1072" s="104" t="s">
        <v>557</v>
      </c>
      <c r="L1072" s="104" t="s">
        <v>2270</v>
      </c>
      <c r="M1072" s="41"/>
    </row>
    <row r="1073" spans="2:13" hidden="1" x14ac:dyDescent="0.25">
      <c r="B1073" s="39"/>
      <c r="C1073" s="107" t="s">
        <v>2271</v>
      </c>
      <c r="D1073" s="105" t="s">
        <v>336</v>
      </c>
      <c r="E1073" s="105" t="s">
        <v>2272</v>
      </c>
      <c r="F1073" s="165">
        <v>-25.920798999999999</v>
      </c>
      <c r="G1073" s="165">
        <v>32.572600999999999</v>
      </c>
      <c r="H1073" s="105">
        <v>145</v>
      </c>
      <c r="I1073" s="105" t="s">
        <v>344</v>
      </c>
      <c r="J1073" s="105" t="s">
        <v>2273</v>
      </c>
      <c r="K1073" s="105" t="s">
        <v>2274</v>
      </c>
      <c r="L1073" s="105" t="s">
        <v>2275</v>
      </c>
      <c r="M1073" s="41"/>
    </row>
    <row r="1074" spans="2:13" hidden="1" x14ac:dyDescent="0.25">
      <c r="B1074" s="39"/>
      <c r="C1074" s="106">
        <v>5847</v>
      </c>
      <c r="D1074" s="104" t="s">
        <v>313</v>
      </c>
      <c r="E1074" s="104" t="s">
        <v>2276</v>
      </c>
      <c r="F1074" s="165">
        <v>-37.934199999999997</v>
      </c>
      <c r="G1074" s="165">
        <v>-57.573300000000003</v>
      </c>
      <c r="H1074" s="104">
        <v>72</v>
      </c>
      <c r="I1074" s="104" t="s">
        <v>358</v>
      </c>
      <c r="J1074" s="104" t="s">
        <v>580</v>
      </c>
      <c r="K1074" s="104" t="s">
        <v>581</v>
      </c>
      <c r="L1074" s="104" t="s">
        <v>2277</v>
      </c>
      <c r="M1074" s="41"/>
    </row>
    <row r="1075" spans="2:13" hidden="1" x14ac:dyDescent="0.25">
      <c r="B1075" s="39"/>
      <c r="C1075" s="106">
        <v>2809</v>
      </c>
      <c r="D1075" s="104" t="s">
        <v>313</v>
      </c>
      <c r="E1075" s="104" t="s">
        <v>2278</v>
      </c>
      <c r="F1075" s="165">
        <v>-30.857400894200001</v>
      </c>
      <c r="G1075" s="165">
        <v>30.343000411999999</v>
      </c>
      <c r="H1075" s="104">
        <v>495</v>
      </c>
      <c r="I1075" s="104" t="s">
        <v>344</v>
      </c>
      <c r="J1075" s="104" t="s">
        <v>755</v>
      </c>
      <c r="K1075" s="104" t="s">
        <v>1296</v>
      </c>
      <c r="L1075" s="104" t="s">
        <v>2279</v>
      </c>
      <c r="M1075" s="41"/>
    </row>
    <row r="1076" spans="2:13" hidden="1" x14ac:dyDescent="0.25">
      <c r="B1076" s="39"/>
      <c r="C1076" s="106">
        <v>2330</v>
      </c>
      <c r="D1076" s="104" t="s">
        <v>313</v>
      </c>
      <c r="E1076" s="104" t="s">
        <v>2280</v>
      </c>
      <c r="F1076" s="165">
        <v>60.122199999999999</v>
      </c>
      <c r="G1076" s="165">
        <v>19.898199000000002</v>
      </c>
      <c r="H1076" s="104">
        <v>17</v>
      </c>
      <c r="I1076" s="104" t="s">
        <v>315</v>
      </c>
      <c r="J1076" s="104" t="s">
        <v>1351</v>
      </c>
      <c r="K1076" s="104" t="s">
        <v>2281</v>
      </c>
      <c r="L1076" s="104" t="s">
        <v>2282</v>
      </c>
      <c r="M1076" s="41"/>
    </row>
    <row r="1077" spans="2:13" hidden="1" x14ac:dyDescent="0.25">
      <c r="B1077" s="39"/>
      <c r="C1077" s="107" t="s">
        <v>2283</v>
      </c>
      <c r="D1077" s="105" t="s">
        <v>336</v>
      </c>
      <c r="E1077" s="105" t="s">
        <v>2284</v>
      </c>
      <c r="F1077" s="165">
        <v>-22.033912000000001</v>
      </c>
      <c r="G1077" s="165">
        <v>-60.618963999999998</v>
      </c>
      <c r="H1077" s="105">
        <v>553</v>
      </c>
      <c r="I1077" s="105" t="s">
        <v>358</v>
      </c>
      <c r="J1077" s="105" t="s">
        <v>541</v>
      </c>
      <c r="K1077" s="105" t="s">
        <v>2285</v>
      </c>
      <c r="L1077" s="105" t="s">
        <v>2286</v>
      </c>
      <c r="M1077" s="41"/>
    </row>
    <row r="1078" spans="2:13" hidden="1" x14ac:dyDescent="0.25">
      <c r="B1078" s="39"/>
      <c r="C1078" s="106" t="s">
        <v>2287</v>
      </c>
      <c r="D1078" s="104" t="s">
        <v>336</v>
      </c>
      <c r="E1078" s="104" t="s">
        <v>2288</v>
      </c>
      <c r="F1078" s="165">
        <v>43.438088</v>
      </c>
      <c r="G1078" s="165">
        <v>5.2125000000000004</v>
      </c>
      <c r="H1078" s="104">
        <v>74</v>
      </c>
      <c r="I1078" s="104" t="s">
        <v>315</v>
      </c>
      <c r="J1078" s="104" t="s">
        <v>790</v>
      </c>
      <c r="K1078" s="104" t="s">
        <v>2289</v>
      </c>
      <c r="L1078" s="104" t="s">
        <v>2290</v>
      </c>
      <c r="M1078" s="41"/>
    </row>
    <row r="1079" spans="2:13" hidden="1" x14ac:dyDescent="0.25">
      <c r="B1079" s="39"/>
      <c r="C1079" s="106" t="s">
        <v>2291</v>
      </c>
      <c r="D1079" s="104" t="s">
        <v>336</v>
      </c>
      <c r="E1079" s="104" t="s">
        <v>2292</v>
      </c>
      <c r="F1079" s="165">
        <v>36.235198974609297</v>
      </c>
      <c r="G1079" s="165">
        <v>59.640998840332003</v>
      </c>
      <c r="H1079" s="104">
        <v>3263</v>
      </c>
      <c r="I1079" s="104" t="s">
        <v>338</v>
      </c>
      <c r="J1079" s="104" t="s">
        <v>2293</v>
      </c>
      <c r="K1079" s="104" t="s">
        <v>2294</v>
      </c>
      <c r="L1079" s="104" t="s">
        <v>2295</v>
      </c>
      <c r="M1079" s="41"/>
    </row>
    <row r="1080" spans="2:13" hidden="1" x14ac:dyDescent="0.25">
      <c r="B1080" s="39"/>
      <c r="C1080" s="106">
        <v>2030</v>
      </c>
      <c r="D1080" s="104" t="s">
        <v>313</v>
      </c>
      <c r="E1080" s="104" t="s">
        <v>2296</v>
      </c>
      <c r="F1080" s="165">
        <v>54.027500000000003</v>
      </c>
      <c r="G1080" s="165">
        <v>-132.125</v>
      </c>
      <c r="H1080" s="104">
        <v>25</v>
      </c>
      <c r="I1080" s="104" t="s">
        <v>323</v>
      </c>
      <c r="J1080" s="104" t="s">
        <v>396</v>
      </c>
      <c r="K1080" s="104" t="s">
        <v>452</v>
      </c>
      <c r="L1080" s="104" t="s">
        <v>2297</v>
      </c>
      <c r="M1080" s="41"/>
    </row>
    <row r="1081" spans="2:13" hidden="1" x14ac:dyDescent="0.25">
      <c r="B1081" s="39"/>
      <c r="C1081" s="106">
        <v>5041</v>
      </c>
      <c r="D1081" s="104" t="s">
        <v>313</v>
      </c>
      <c r="E1081" s="104" t="s">
        <v>2298</v>
      </c>
      <c r="F1081" s="165">
        <v>-40.974634000000002</v>
      </c>
      <c r="G1081" s="165">
        <v>175.63453999999999</v>
      </c>
      <c r="H1081" s="104">
        <v>364</v>
      </c>
      <c r="I1081" s="104" t="s">
        <v>372</v>
      </c>
      <c r="J1081" s="104" t="s">
        <v>404</v>
      </c>
      <c r="K1081" s="104" t="s">
        <v>2299</v>
      </c>
      <c r="L1081" s="104" t="s">
        <v>2300</v>
      </c>
      <c r="M1081" s="41"/>
    </row>
    <row r="1082" spans="2:13" hidden="1" x14ac:dyDescent="0.25">
      <c r="B1082" s="39"/>
      <c r="C1082" s="107" t="s">
        <v>2301</v>
      </c>
      <c r="D1082" s="105" t="s">
        <v>336</v>
      </c>
      <c r="E1082" s="105" t="s">
        <v>2302</v>
      </c>
      <c r="F1082" s="165">
        <v>23.034400999999999</v>
      </c>
      <c r="G1082" s="165">
        <v>-81.435303000000005</v>
      </c>
      <c r="H1082" s="105">
        <v>210</v>
      </c>
      <c r="I1082" s="105" t="s">
        <v>323</v>
      </c>
      <c r="J1082" s="105" t="s">
        <v>1647</v>
      </c>
      <c r="K1082" s="105" t="s">
        <v>2303</v>
      </c>
      <c r="L1082" s="105" t="s">
        <v>2304</v>
      </c>
      <c r="M1082" s="41"/>
    </row>
    <row r="1083" spans="2:13" hidden="1" x14ac:dyDescent="0.25">
      <c r="B1083" s="39"/>
      <c r="C1083" s="106" t="s">
        <v>2305</v>
      </c>
      <c r="D1083" s="104" t="s">
        <v>336</v>
      </c>
      <c r="E1083" s="104" t="s">
        <v>2306</v>
      </c>
      <c r="F1083" s="165">
        <v>4.8199639999999997</v>
      </c>
      <c r="G1083" s="165">
        <v>-52.361325999999998</v>
      </c>
      <c r="H1083" s="104">
        <v>26</v>
      </c>
      <c r="I1083" s="104" t="s">
        <v>358</v>
      </c>
      <c r="J1083" s="104" t="s">
        <v>2307</v>
      </c>
      <c r="K1083" s="104" t="s">
        <v>2308</v>
      </c>
      <c r="L1083" s="104" t="s">
        <v>2309</v>
      </c>
      <c r="M1083" s="41"/>
    </row>
    <row r="1084" spans="2:13" hidden="1" x14ac:dyDescent="0.25">
      <c r="B1084" s="39"/>
      <c r="C1084" s="106" t="s">
        <v>2310</v>
      </c>
      <c r="D1084" s="104" t="s">
        <v>336</v>
      </c>
      <c r="E1084" s="104" t="s">
        <v>2311</v>
      </c>
      <c r="F1084" s="165">
        <v>6.2844670000000002</v>
      </c>
      <c r="G1084" s="165">
        <v>81.124127999999999</v>
      </c>
      <c r="H1084" s="104">
        <v>157</v>
      </c>
      <c r="I1084" s="104" t="s">
        <v>338</v>
      </c>
      <c r="J1084" s="104" t="s">
        <v>1118</v>
      </c>
      <c r="K1084" s="104" t="s">
        <v>2312</v>
      </c>
      <c r="L1084" s="104" t="s">
        <v>2313</v>
      </c>
      <c r="M1084" s="41"/>
    </row>
    <row r="1085" spans="2:13" hidden="1" x14ac:dyDescent="0.25">
      <c r="B1085" s="39"/>
      <c r="C1085" s="106">
        <v>1809</v>
      </c>
      <c r="D1085" s="104" t="s">
        <v>313</v>
      </c>
      <c r="E1085" s="104" t="s">
        <v>2314</v>
      </c>
      <c r="F1085" s="165">
        <v>63.616401672363203</v>
      </c>
      <c r="G1085" s="165">
        <v>-135.86799621582</v>
      </c>
      <c r="H1085" s="104">
        <v>1653</v>
      </c>
      <c r="I1085" s="104" t="s">
        <v>323</v>
      </c>
      <c r="J1085" s="104" t="s">
        <v>396</v>
      </c>
      <c r="K1085" s="104" t="s">
        <v>682</v>
      </c>
      <c r="L1085" s="104" t="s">
        <v>2315</v>
      </c>
      <c r="M1085" s="41"/>
    </row>
    <row r="1086" spans="2:13" hidden="1" x14ac:dyDescent="0.25">
      <c r="B1086" s="39"/>
      <c r="C1086" s="107" t="s">
        <v>2316</v>
      </c>
      <c r="D1086" s="105" t="s">
        <v>336</v>
      </c>
      <c r="E1086" s="105" t="s">
        <v>2317</v>
      </c>
      <c r="F1086" s="165">
        <v>23.161473999999998</v>
      </c>
      <c r="G1086" s="165">
        <v>-106.264572</v>
      </c>
      <c r="H1086" s="105">
        <v>38</v>
      </c>
      <c r="I1086" s="105" t="s">
        <v>323</v>
      </c>
      <c r="J1086" s="105" t="s">
        <v>927</v>
      </c>
      <c r="K1086" s="105" t="s">
        <v>2318</v>
      </c>
      <c r="L1086" s="105" t="s">
        <v>2319</v>
      </c>
      <c r="M1086" s="41"/>
    </row>
    <row r="1087" spans="2:13" hidden="1" x14ac:dyDescent="0.25">
      <c r="B1087" s="39"/>
      <c r="C1087" s="107">
        <v>21844</v>
      </c>
      <c r="D1087" s="105" t="s">
        <v>313</v>
      </c>
      <c r="E1087" s="105" t="s">
        <v>2320</v>
      </c>
      <c r="F1087" s="165">
        <v>62.952899930000001</v>
      </c>
      <c r="G1087" s="165">
        <v>-155.6060028</v>
      </c>
      <c r="H1087" s="105">
        <v>341</v>
      </c>
      <c r="I1087" s="105" t="s">
        <v>323</v>
      </c>
      <c r="J1087" s="105" t="s">
        <v>362</v>
      </c>
      <c r="K1087" s="105" t="s">
        <v>363</v>
      </c>
      <c r="L1087" s="105" t="s">
        <v>2321</v>
      </c>
      <c r="M1087" s="41"/>
    </row>
    <row r="1088" spans="2:13" hidden="1" x14ac:dyDescent="0.25">
      <c r="B1088" s="39"/>
      <c r="C1088" s="106">
        <v>5059</v>
      </c>
      <c r="D1088" s="104" t="s">
        <v>313</v>
      </c>
      <c r="E1088" s="104" t="s">
        <v>2322</v>
      </c>
      <c r="F1088" s="165">
        <v>-77.867401000000001</v>
      </c>
      <c r="G1088" s="165">
        <v>167.057007</v>
      </c>
      <c r="H1088" s="104">
        <v>68</v>
      </c>
      <c r="I1088" s="104" t="s">
        <v>444</v>
      </c>
      <c r="J1088" s="104" t="s">
        <v>445</v>
      </c>
      <c r="K1088" s="104" t="s">
        <v>446</v>
      </c>
      <c r="L1088" s="104" t="s">
        <v>2323</v>
      </c>
      <c r="M1088" s="41"/>
    </row>
    <row r="1089" spans="2:13" hidden="1" x14ac:dyDescent="0.25">
      <c r="B1089" s="39"/>
      <c r="C1089" s="107">
        <v>1801</v>
      </c>
      <c r="D1089" s="105" t="s">
        <v>313</v>
      </c>
      <c r="E1089" s="105" t="s">
        <v>2324</v>
      </c>
      <c r="F1089" s="165">
        <v>54.125301361083899</v>
      </c>
      <c r="G1089" s="165">
        <v>-108.52300262451099</v>
      </c>
      <c r="H1089" s="105">
        <v>1576</v>
      </c>
      <c r="I1089" s="105" t="s">
        <v>323</v>
      </c>
      <c r="J1089" s="105" t="s">
        <v>396</v>
      </c>
      <c r="K1089" s="105" t="s">
        <v>1922</v>
      </c>
      <c r="L1089" s="105" t="s">
        <v>2325</v>
      </c>
      <c r="M1089" s="41"/>
    </row>
    <row r="1090" spans="2:13" hidden="1" x14ac:dyDescent="0.25">
      <c r="B1090" s="39"/>
      <c r="C1090" s="107" t="s">
        <v>2326</v>
      </c>
      <c r="D1090" s="105" t="s">
        <v>336</v>
      </c>
      <c r="E1090" s="105" t="s">
        <v>2327</v>
      </c>
      <c r="F1090" s="165">
        <v>3.6378469999999998</v>
      </c>
      <c r="G1090" s="165">
        <v>98.870565999999997</v>
      </c>
      <c r="H1090" s="105">
        <v>23</v>
      </c>
      <c r="I1090" s="105" t="s">
        <v>338</v>
      </c>
      <c r="J1090" s="105" t="s">
        <v>611</v>
      </c>
      <c r="K1090" s="105" t="s">
        <v>2328</v>
      </c>
      <c r="L1090" s="105" t="s">
        <v>2329</v>
      </c>
      <c r="M1090" s="41"/>
    </row>
    <row r="1091" spans="2:13" hidden="1" x14ac:dyDescent="0.25">
      <c r="B1091" s="39"/>
      <c r="C1091" s="106" t="s">
        <v>2330</v>
      </c>
      <c r="D1091" s="104" t="s">
        <v>336</v>
      </c>
      <c r="E1091" s="104" t="s">
        <v>2331</v>
      </c>
      <c r="F1091" s="165">
        <v>24.5534</v>
      </c>
      <c r="G1091" s="165">
        <v>39.705100999999999</v>
      </c>
      <c r="H1091" s="104">
        <v>2151</v>
      </c>
      <c r="I1091" s="104" t="s">
        <v>338</v>
      </c>
      <c r="J1091" s="104" t="s">
        <v>358</v>
      </c>
      <c r="K1091" s="104" t="s">
        <v>2332</v>
      </c>
      <c r="L1091" s="104" t="s">
        <v>2333</v>
      </c>
      <c r="M1091" s="41"/>
    </row>
    <row r="1092" spans="2:13" hidden="1" x14ac:dyDescent="0.25">
      <c r="B1092" s="39"/>
      <c r="C1092" s="106">
        <v>29265</v>
      </c>
      <c r="D1092" s="104" t="s">
        <v>313</v>
      </c>
      <c r="E1092" s="104" t="s">
        <v>2334</v>
      </c>
      <c r="F1092" s="165">
        <v>71.02970123291</v>
      </c>
      <c r="G1092" s="165">
        <v>27.826700210571001</v>
      </c>
      <c r="H1092" s="104">
        <v>39</v>
      </c>
      <c r="I1092" s="104" t="s">
        <v>315</v>
      </c>
      <c r="J1092" s="104" t="s">
        <v>400</v>
      </c>
      <c r="K1092" s="104" t="s">
        <v>426</v>
      </c>
      <c r="L1092" s="104" t="s">
        <v>2335</v>
      </c>
      <c r="M1092" s="41"/>
    </row>
    <row r="1093" spans="2:13" hidden="1" x14ac:dyDescent="0.25">
      <c r="B1093" s="39"/>
      <c r="C1093" s="106">
        <v>5387</v>
      </c>
      <c r="D1093" s="104" t="s">
        <v>313</v>
      </c>
      <c r="E1093" s="104" t="s">
        <v>2336</v>
      </c>
      <c r="F1093" s="165">
        <v>60.372337999999999</v>
      </c>
      <c r="G1093" s="165">
        <v>-166.26975100000001</v>
      </c>
      <c r="H1093" s="104">
        <v>48</v>
      </c>
      <c r="I1093" s="104" t="s">
        <v>323</v>
      </c>
      <c r="J1093" s="104" t="s">
        <v>362</v>
      </c>
      <c r="K1093" s="104" t="s">
        <v>363</v>
      </c>
      <c r="L1093" s="104" t="s">
        <v>2337</v>
      </c>
      <c r="M1093" s="41"/>
    </row>
    <row r="1094" spans="2:13" hidden="1" x14ac:dyDescent="0.25">
      <c r="B1094" s="39"/>
      <c r="C1094" s="107" t="s">
        <v>2338</v>
      </c>
      <c r="D1094" s="105" t="s">
        <v>336</v>
      </c>
      <c r="E1094" s="105" t="s">
        <v>2339</v>
      </c>
      <c r="F1094" s="165">
        <v>-37.673302</v>
      </c>
      <c r="G1094" s="165">
        <v>144.84300200000001</v>
      </c>
      <c r="H1094" s="105">
        <v>434</v>
      </c>
      <c r="I1094" s="105" t="s">
        <v>372</v>
      </c>
      <c r="J1094" s="105" t="s">
        <v>373</v>
      </c>
      <c r="K1094" s="105" t="s">
        <v>491</v>
      </c>
      <c r="L1094" s="105" t="s">
        <v>2340</v>
      </c>
      <c r="M1094" s="41"/>
    </row>
    <row r="1095" spans="2:13" hidden="1" x14ac:dyDescent="0.25">
      <c r="B1095" s="39"/>
      <c r="C1095" s="107">
        <v>27064</v>
      </c>
      <c r="D1095" s="105" t="s">
        <v>313</v>
      </c>
      <c r="E1095" s="105" t="s">
        <v>2341</v>
      </c>
      <c r="F1095" s="165">
        <v>-37.975799560546797</v>
      </c>
      <c r="G1095" s="165">
        <v>145.10200500488199</v>
      </c>
      <c r="H1095" s="105">
        <v>50</v>
      </c>
      <c r="I1095" s="105" t="s">
        <v>372</v>
      </c>
      <c r="J1095" s="105" t="s">
        <v>373</v>
      </c>
      <c r="K1095" s="105" t="s">
        <v>491</v>
      </c>
      <c r="L1095" s="105" t="s">
        <v>2340</v>
      </c>
      <c r="M1095" s="41"/>
    </row>
    <row r="1096" spans="2:13" hidden="1" x14ac:dyDescent="0.25">
      <c r="B1096" s="39"/>
      <c r="C1096" s="106" t="s">
        <v>2342</v>
      </c>
      <c r="D1096" s="104" t="s">
        <v>336</v>
      </c>
      <c r="E1096" s="104" t="s">
        <v>2343</v>
      </c>
      <c r="F1096" s="165">
        <v>35.042400000000001</v>
      </c>
      <c r="G1096" s="165">
        <v>-89.976699999999994</v>
      </c>
      <c r="H1096" s="104">
        <v>341</v>
      </c>
      <c r="I1096" s="104" t="s">
        <v>323</v>
      </c>
      <c r="J1096" s="104" t="s">
        <v>362</v>
      </c>
      <c r="K1096" s="104" t="s">
        <v>2344</v>
      </c>
      <c r="L1096" s="104" t="s">
        <v>2345</v>
      </c>
      <c r="M1096" s="41"/>
    </row>
    <row r="1097" spans="2:13" hidden="1" x14ac:dyDescent="0.25">
      <c r="B1097" s="39"/>
      <c r="C1097" s="107">
        <v>5786</v>
      </c>
      <c r="D1097" s="105" t="s">
        <v>313</v>
      </c>
      <c r="E1097" s="105" t="s">
        <v>2346</v>
      </c>
      <c r="F1097" s="165">
        <v>-32.831699371299997</v>
      </c>
      <c r="G1097" s="165">
        <v>-68.792900085400007</v>
      </c>
      <c r="H1097" s="105">
        <v>2310</v>
      </c>
      <c r="I1097" s="105" t="s">
        <v>358</v>
      </c>
      <c r="J1097" s="105" t="s">
        <v>580</v>
      </c>
      <c r="K1097" s="105" t="s">
        <v>2241</v>
      </c>
      <c r="L1097" s="105" t="s">
        <v>2347</v>
      </c>
      <c r="M1097" s="41"/>
    </row>
    <row r="1098" spans="2:13" hidden="1" x14ac:dyDescent="0.25">
      <c r="B1098" s="39"/>
      <c r="C1098" s="107">
        <v>27052</v>
      </c>
      <c r="D1098" s="105" t="s">
        <v>313</v>
      </c>
      <c r="E1098" s="105" t="s">
        <v>2348</v>
      </c>
      <c r="F1098" s="165">
        <v>-36.9085998535</v>
      </c>
      <c r="G1098" s="165">
        <v>149.901000977</v>
      </c>
      <c r="H1098" s="105">
        <v>7</v>
      </c>
      <c r="I1098" s="105" t="s">
        <v>372</v>
      </c>
      <c r="J1098" s="105" t="s">
        <v>373</v>
      </c>
      <c r="K1098" s="105" t="s">
        <v>385</v>
      </c>
      <c r="L1098" s="105" t="s">
        <v>2349</v>
      </c>
      <c r="M1098" s="41"/>
    </row>
    <row r="1099" spans="2:13" hidden="1" x14ac:dyDescent="0.25">
      <c r="B1099" s="39"/>
      <c r="C1099" s="107">
        <v>5391</v>
      </c>
      <c r="D1099" s="105" t="s">
        <v>313</v>
      </c>
      <c r="E1099" s="105" t="s">
        <v>2350</v>
      </c>
      <c r="F1099" s="165">
        <v>55.037663000000002</v>
      </c>
      <c r="G1099" s="165">
        <v>-131.572609</v>
      </c>
      <c r="H1099" s="105">
        <v>119</v>
      </c>
      <c r="I1099" s="105" t="s">
        <v>323</v>
      </c>
      <c r="J1099" s="105" t="s">
        <v>362</v>
      </c>
      <c r="K1099" s="105" t="s">
        <v>363</v>
      </c>
      <c r="L1099" s="105" t="s">
        <v>2351</v>
      </c>
      <c r="M1099" s="41"/>
    </row>
    <row r="1100" spans="2:13" hidden="1" x14ac:dyDescent="0.25">
      <c r="B1100" s="39"/>
      <c r="C1100" s="106" t="s">
        <v>2352</v>
      </c>
      <c r="D1100" s="104" t="s">
        <v>336</v>
      </c>
      <c r="E1100" s="104" t="s">
        <v>2353</v>
      </c>
      <c r="F1100" s="165">
        <v>30.931996000000002</v>
      </c>
      <c r="G1100" s="165">
        <v>-114.80847</v>
      </c>
      <c r="H1100" s="104">
        <v>148</v>
      </c>
      <c r="I1100" s="104" t="s">
        <v>323</v>
      </c>
      <c r="J1100" s="104" t="s">
        <v>927</v>
      </c>
      <c r="K1100" s="104" t="s">
        <v>1090</v>
      </c>
      <c r="L1100" s="104" t="s">
        <v>2354</v>
      </c>
      <c r="M1100" s="41"/>
    </row>
    <row r="1101" spans="2:13" hidden="1" x14ac:dyDescent="0.25">
      <c r="B1101" s="39"/>
      <c r="C1101" s="107" t="s">
        <v>2355</v>
      </c>
      <c r="D1101" s="105" t="s">
        <v>336</v>
      </c>
      <c r="E1101" s="105" t="s">
        <v>2356</v>
      </c>
      <c r="F1101" s="165">
        <v>19.735700000000001</v>
      </c>
      <c r="G1101" s="165">
        <v>-99.025700000000001</v>
      </c>
      <c r="H1101" s="105">
        <v>7369</v>
      </c>
      <c r="I1101" s="105" t="s">
        <v>323</v>
      </c>
      <c r="J1101" s="105" t="s">
        <v>927</v>
      </c>
      <c r="K1101" s="105" t="s">
        <v>2357</v>
      </c>
      <c r="L1101" s="105" t="s">
        <v>2358</v>
      </c>
      <c r="M1101" s="41"/>
    </row>
    <row r="1102" spans="2:13" hidden="1" x14ac:dyDescent="0.25">
      <c r="B1102" s="39"/>
      <c r="C1102" s="107" t="s">
        <v>2359</v>
      </c>
      <c r="D1102" s="105" t="s">
        <v>336</v>
      </c>
      <c r="E1102" s="105" t="s">
        <v>2360</v>
      </c>
      <c r="F1102" s="165">
        <v>25.793199539184499</v>
      </c>
      <c r="G1102" s="165">
        <v>-80.290603637695298</v>
      </c>
      <c r="H1102" s="105">
        <v>8</v>
      </c>
      <c r="I1102" s="105" t="s">
        <v>323</v>
      </c>
      <c r="J1102" s="105" t="s">
        <v>362</v>
      </c>
      <c r="K1102" s="105" t="s">
        <v>1410</v>
      </c>
      <c r="L1102" s="105" t="s">
        <v>2361</v>
      </c>
      <c r="M1102" s="41"/>
    </row>
    <row r="1103" spans="2:13" hidden="1" x14ac:dyDescent="0.25">
      <c r="B1103" s="39"/>
      <c r="C1103" s="106">
        <v>35036</v>
      </c>
      <c r="D1103" s="104" t="s">
        <v>313</v>
      </c>
      <c r="E1103" s="104" t="s">
        <v>2362</v>
      </c>
      <c r="F1103" s="165">
        <v>52.918301</v>
      </c>
      <c r="G1103" s="165">
        <v>40.365001999999997</v>
      </c>
      <c r="H1103" s="104">
        <v>538</v>
      </c>
      <c r="I1103" s="104" t="s">
        <v>315</v>
      </c>
      <c r="J1103" s="104" t="s">
        <v>328</v>
      </c>
      <c r="K1103" s="104" t="s">
        <v>2363</v>
      </c>
      <c r="L1103" s="104" t="s">
        <v>2364</v>
      </c>
      <c r="M1103" s="41"/>
    </row>
    <row r="1104" spans="2:13" hidden="1" x14ac:dyDescent="0.25">
      <c r="B1104" s="39"/>
      <c r="C1104" s="107">
        <v>2332</v>
      </c>
      <c r="D1104" s="105" t="s">
        <v>313</v>
      </c>
      <c r="E1104" s="105" t="s">
        <v>2365</v>
      </c>
      <c r="F1104" s="165">
        <v>61.686599999999999</v>
      </c>
      <c r="G1104" s="165">
        <v>27.201799000000001</v>
      </c>
      <c r="H1104" s="105">
        <v>329</v>
      </c>
      <c r="I1104" s="105" t="s">
        <v>315</v>
      </c>
      <c r="J1104" s="105" t="s">
        <v>1351</v>
      </c>
      <c r="K1104" s="105" t="s">
        <v>2366</v>
      </c>
      <c r="L1104" s="105" t="s">
        <v>2367</v>
      </c>
      <c r="M1104" s="41"/>
    </row>
    <row r="1105" spans="2:13" hidden="1" x14ac:dyDescent="0.25">
      <c r="B1105" s="39"/>
      <c r="C1105" s="106">
        <v>27060</v>
      </c>
      <c r="D1105" s="104" t="s">
        <v>313</v>
      </c>
      <c r="E1105" s="104" t="s">
        <v>2368</v>
      </c>
      <c r="F1105" s="165">
        <v>-34.229198455799903</v>
      </c>
      <c r="G1105" s="165">
        <v>142.08599853499999</v>
      </c>
      <c r="H1105" s="104">
        <v>167</v>
      </c>
      <c r="I1105" s="104" t="s">
        <v>372</v>
      </c>
      <c r="J1105" s="104" t="s">
        <v>373</v>
      </c>
      <c r="K1105" s="104" t="s">
        <v>491</v>
      </c>
      <c r="L1105" s="104" t="s">
        <v>2369</v>
      </c>
      <c r="M1105" s="41"/>
    </row>
    <row r="1106" spans="2:13" hidden="1" x14ac:dyDescent="0.25">
      <c r="B1106" s="39"/>
      <c r="C1106" s="106" t="s">
        <v>2370</v>
      </c>
      <c r="D1106" s="104" t="s">
        <v>336</v>
      </c>
      <c r="E1106" s="104" t="s">
        <v>2371</v>
      </c>
      <c r="F1106" s="165">
        <v>42.947201</v>
      </c>
      <c r="G1106" s="165">
        <v>-87.896598999999995</v>
      </c>
      <c r="H1106" s="104">
        <v>723</v>
      </c>
      <c r="I1106" s="104" t="s">
        <v>323</v>
      </c>
      <c r="J1106" s="104" t="s">
        <v>362</v>
      </c>
      <c r="K1106" s="104" t="s">
        <v>2372</v>
      </c>
      <c r="L1106" s="104" t="s">
        <v>2373</v>
      </c>
      <c r="M1106" s="41"/>
    </row>
    <row r="1107" spans="2:13" hidden="1" x14ac:dyDescent="0.25">
      <c r="B1107" s="39"/>
      <c r="C1107" s="107" t="s">
        <v>2374</v>
      </c>
      <c r="D1107" s="105" t="s">
        <v>336</v>
      </c>
      <c r="E1107" s="105" t="s">
        <v>2375</v>
      </c>
      <c r="F1107" s="165">
        <v>44.880080999999997</v>
      </c>
      <c r="G1107" s="165">
        <v>-93.221740999999994</v>
      </c>
      <c r="H1107" s="105">
        <v>841</v>
      </c>
      <c r="I1107" s="105" t="s">
        <v>323</v>
      </c>
      <c r="J1107" s="105" t="s">
        <v>362</v>
      </c>
      <c r="K1107" s="105" t="s">
        <v>2376</v>
      </c>
      <c r="L1107" s="105" t="s">
        <v>2377</v>
      </c>
      <c r="M1107" s="41"/>
    </row>
    <row r="1108" spans="2:13" hidden="1" x14ac:dyDescent="0.25">
      <c r="B1108" s="39"/>
      <c r="C1108" s="106" t="s">
        <v>2378</v>
      </c>
      <c r="D1108" s="104" t="s">
        <v>336</v>
      </c>
      <c r="E1108" s="104" t="s">
        <v>2379</v>
      </c>
      <c r="F1108" s="165">
        <v>53.888070999999997</v>
      </c>
      <c r="G1108" s="165">
        <v>28.039964000000001</v>
      </c>
      <c r="H1108" s="104">
        <v>670</v>
      </c>
      <c r="I1108" s="104" t="s">
        <v>315</v>
      </c>
      <c r="J1108" s="104" t="s">
        <v>567</v>
      </c>
      <c r="K1108" s="104" t="s">
        <v>2380</v>
      </c>
      <c r="L1108" s="104" t="s">
        <v>2381</v>
      </c>
      <c r="M1108" s="41"/>
    </row>
    <row r="1109" spans="2:13" hidden="1" x14ac:dyDescent="0.25">
      <c r="B1109" s="39"/>
      <c r="C1109" s="107">
        <v>6449</v>
      </c>
      <c r="D1109" s="105" t="s">
        <v>313</v>
      </c>
      <c r="E1109" s="105" t="s">
        <v>2382</v>
      </c>
      <c r="F1109" s="165">
        <v>62.534698486328097</v>
      </c>
      <c r="G1109" s="165">
        <v>114.039001464843</v>
      </c>
      <c r="H1109" s="105">
        <v>1156</v>
      </c>
      <c r="I1109" s="105" t="s">
        <v>338</v>
      </c>
      <c r="J1109" s="105" t="s">
        <v>328</v>
      </c>
      <c r="K1109" s="105" t="s">
        <v>698</v>
      </c>
      <c r="L1109" s="105" t="s">
        <v>211</v>
      </c>
      <c r="M1109" s="41"/>
    </row>
    <row r="1110" spans="2:13" hidden="1" x14ac:dyDescent="0.25">
      <c r="B1110" s="39"/>
      <c r="C1110" s="106">
        <v>29277</v>
      </c>
      <c r="D1110" s="104" t="s">
        <v>313</v>
      </c>
      <c r="E1110" s="104" t="s">
        <v>2383</v>
      </c>
      <c r="F1110" s="165">
        <v>66.363899230957003</v>
      </c>
      <c r="G1110" s="165">
        <v>14.301400184630999</v>
      </c>
      <c r="H1110" s="104">
        <v>229</v>
      </c>
      <c r="I1110" s="104" t="s">
        <v>315</v>
      </c>
      <c r="J1110" s="104" t="s">
        <v>400</v>
      </c>
      <c r="K1110" s="104" t="s">
        <v>423</v>
      </c>
      <c r="L1110" s="104" t="s">
        <v>2384</v>
      </c>
      <c r="M1110" s="41"/>
    </row>
    <row r="1111" spans="2:13" hidden="1" x14ac:dyDescent="0.25">
      <c r="B1111" s="39"/>
      <c r="C1111" s="106">
        <v>6502</v>
      </c>
      <c r="D1111" s="104" t="s">
        <v>313</v>
      </c>
      <c r="E1111" s="104" t="s">
        <v>2385</v>
      </c>
      <c r="F1111" s="165">
        <v>53.954898834228501</v>
      </c>
      <c r="G1111" s="165">
        <v>30.095100402831999</v>
      </c>
      <c r="H1111" s="104">
        <v>637</v>
      </c>
      <c r="I1111" s="104" t="s">
        <v>315</v>
      </c>
      <c r="J1111" s="104" t="s">
        <v>567</v>
      </c>
      <c r="K1111" s="104" t="s">
        <v>568</v>
      </c>
      <c r="L1111" s="104" t="s">
        <v>2386</v>
      </c>
      <c r="M1111" s="41"/>
    </row>
    <row r="1112" spans="2:13" hidden="1" x14ac:dyDescent="0.25">
      <c r="B1112" s="39"/>
      <c r="C1112" s="107">
        <v>301193</v>
      </c>
      <c r="D1112" s="105" t="s">
        <v>313</v>
      </c>
      <c r="E1112" s="105" t="s">
        <v>2387</v>
      </c>
      <c r="F1112" s="165">
        <v>52.916871</v>
      </c>
      <c r="G1112" s="165">
        <v>122.422759</v>
      </c>
      <c r="H1112" s="105">
        <v>1836</v>
      </c>
      <c r="I1112" s="105" t="s">
        <v>338</v>
      </c>
      <c r="J1112" s="105" t="s">
        <v>486</v>
      </c>
      <c r="K1112" s="105" t="s">
        <v>1639</v>
      </c>
      <c r="L1112" s="105" t="s">
        <v>2388</v>
      </c>
      <c r="M1112" s="41"/>
    </row>
    <row r="1113" spans="2:13" hidden="1" x14ac:dyDescent="0.25">
      <c r="B1113" s="39"/>
      <c r="C1113" s="106" t="s">
        <v>2389</v>
      </c>
      <c r="D1113" s="104" t="s">
        <v>336</v>
      </c>
      <c r="E1113" s="104" t="s">
        <v>2390</v>
      </c>
      <c r="F1113" s="165">
        <v>-4.0348300000000004</v>
      </c>
      <c r="G1113" s="165">
        <v>39.594200000000001</v>
      </c>
      <c r="H1113" s="104">
        <v>200</v>
      </c>
      <c r="I1113" s="104" t="s">
        <v>344</v>
      </c>
      <c r="J1113" s="104" t="s">
        <v>2391</v>
      </c>
      <c r="K1113" s="104" t="s">
        <v>2392</v>
      </c>
      <c r="L1113" s="104" t="s">
        <v>2393</v>
      </c>
      <c r="M1113" s="41"/>
    </row>
    <row r="1114" spans="2:13" hidden="1" x14ac:dyDescent="0.25">
      <c r="B1114" s="39"/>
      <c r="C1114" s="106" t="s">
        <v>2394</v>
      </c>
      <c r="D1114" s="104" t="s">
        <v>336</v>
      </c>
      <c r="E1114" s="104" t="s">
        <v>2395</v>
      </c>
      <c r="F1114" s="165">
        <v>6.2337899999999999</v>
      </c>
      <c r="G1114" s="165">
        <v>-10.362299999999999</v>
      </c>
      <c r="H1114" s="104">
        <v>31</v>
      </c>
      <c r="I1114" s="104" t="s">
        <v>344</v>
      </c>
      <c r="J1114" s="104" t="s">
        <v>2396</v>
      </c>
      <c r="K1114" s="104" t="s">
        <v>2397</v>
      </c>
      <c r="L1114" s="104" t="s">
        <v>2398</v>
      </c>
      <c r="M1114" s="41"/>
    </row>
    <row r="1115" spans="2:13" hidden="1" x14ac:dyDescent="0.25">
      <c r="B1115" s="39"/>
      <c r="C1115" s="107">
        <v>5808</v>
      </c>
      <c r="D1115" s="105" t="s">
        <v>313</v>
      </c>
      <c r="E1115" s="105" t="s">
        <v>2399</v>
      </c>
      <c r="F1115" s="165">
        <v>-30.271899999999999</v>
      </c>
      <c r="G1115" s="165">
        <v>-57.6402</v>
      </c>
      <c r="H1115" s="105">
        <v>170</v>
      </c>
      <c r="I1115" s="105" t="s">
        <v>358</v>
      </c>
      <c r="J1115" s="105" t="s">
        <v>580</v>
      </c>
      <c r="K1115" s="105" t="s">
        <v>2400</v>
      </c>
      <c r="L1115" s="105" t="s">
        <v>2401</v>
      </c>
      <c r="M1115" s="41"/>
    </row>
    <row r="1116" spans="2:13" hidden="1" x14ac:dyDescent="0.25">
      <c r="B1116" s="39"/>
      <c r="C1116" s="106" t="s">
        <v>2402</v>
      </c>
      <c r="D1116" s="104" t="s">
        <v>336</v>
      </c>
      <c r="E1116" s="104" t="s">
        <v>2403</v>
      </c>
      <c r="F1116" s="165">
        <v>25.778521000000001</v>
      </c>
      <c r="G1116" s="165">
        <v>-100.106989</v>
      </c>
      <c r="H1116" s="104">
        <v>1278</v>
      </c>
      <c r="I1116" s="104" t="s">
        <v>323</v>
      </c>
      <c r="J1116" s="104" t="s">
        <v>927</v>
      </c>
      <c r="K1116" s="104" t="s">
        <v>2404</v>
      </c>
      <c r="L1116" s="104" t="s">
        <v>2405</v>
      </c>
      <c r="M1116" s="41"/>
    </row>
    <row r="1117" spans="2:13" hidden="1" x14ac:dyDescent="0.25">
      <c r="B1117" s="39"/>
      <c r="C1117" s="106">
        <v>6244</v>
      </c>
      <c r="D1117" s="104" t="s">
        <v>313</v>
      </c>
      <c r="E1117" s="104" t="s">
        <v>2406</v>
      </c>
      <c r="F1117" s="165">
        <v>-34.789200000000001</v>
      </c>
      <c r="G1117" s="165">
        <v>-56.264702</v>
      </c>
      <c r="H1117" s="104">
        <v>174</v>
      </c>
      <c r="I1117" s="104" t="s">
        <v>358</v>
      </c>
      <c r="J1117" s="104" t="s">
        <v>1073</v>
      </c>
      <c r="K1117" s="104" t="s">
        <v>2407</v>
      </c>
      <c r="L1117" s="104" t="s">
        <v>2408</v>
      </c>
      <c r="M1117" s="41"/>
    </row>
    <row r="1118" spans="2:13" hidden="1" x14ac:dyDescent="0.25">
      <c r="B1118" s="39"/>
      <c r="C1118" s="107" t="s">
        <v>2409</v>
      </c>
      <c r="D1118" s="105" t="s">
        <v>336</v>
      </c>
      <c r="E1118" s="105" t="s">
        <v>2410</v>
      </c>
      <c r="F1118" s="165">
        <v>45.467837000000003</v>
      </c>
      <c r="G1118" s="165">
        <v>-73.742294000000001</v>
      </c>
      <c r="H1118" s="105">
        <v>118</v>
      </c>
      <c r="I1118" s="105" t="s">
        <v>323</v>
      </c>
      <c r="J1118" s="105" t="s">
        <v>396</v>
      </c>
      <c r="K1118" s="105" t="s">
        <v>2049</v>
      </c>
      <c r="L1118" s="105" t="s">
        <v>2411</v>
      </c>
      <c r="M1118" s="41"/>
    </row>
    <row r="1119" spans="2:13" hidden="1" x14ac:dyDescent="0.25">
      <c r="B1119" s="39"/>
      <c r="C1119" s="106" t="s">
        <v>2412</v>
      </c>
      <c r="D1119" s="104" t="s">
        <v>336</v>
      </c>
      <c r="E1119" s="104" t="s">
        <v>2413</v>
      </c>
      <c r="F1119" s="165">
        <v>15.744256999999999</v>
      </c>
      <c r="G1119" s="165">
        <v>73.860624999999999</v>
      </c>
      <c r="H1119" s="104">
        <v>552</v>
      </c>
      <c r="I1119" s="104" t="s">
        <v>338</v>
      </c>
      <c r="J1119" s="104" t="s">
        <v>636</v>
      </c>
      <c r="K1119" s="104" t="s">
        <v>2414</v>
      </c>
      <c r="L1119" s="104" t="s">
        <v>2415</v>
      </c>
      <c r="M1119" s="41"/>
    </row>
    <row r="1120" spans="2:13" hidden="1" x14ac:dyDescent="0.25">
      <c r="B1120" s="39"/>
      <c r="C1120" s="106">
        <v>2659</v>
      </c>
      <c r="D1120" s="104" t="s">
        <v>313</v>
      </c>
      <c r="E1120" s="104" t="s">
        <v>2416</v>
      </c>
      <c r="F1120" s="165">
        <v>60.957901</v>
      </c>
      <c r="G1120" s="165">
        <v>14.5114</v>
      </c>
      <c r="H1120" s="104">
        <v>634</v>
      </c>
      <c r="I1120" s="104" t="s">
        <v>315</v>
      </c>
      <c r="J1120" s="104" t="s">
        <v>499</v>
      </c>
      <c r="K1120" s="104" t="s">
        <v>794</v>
      </c>
      <c r="L1120" s="104" t="s">
        <v>2417</v>
      </c>
      <c r="M1120" s="41"/>
    </row>
    <row r="1121" spans="2:13" hidden="1" x14ac:dyDescent="0.25">
      <c r="B1121" s="39"/>
      <c r="C1121" s="107">
        <v>27075</v>
      </c>
      <c r="D1121" s="105" t="s">
        <v>313</v>
      </c>
      <c r="E1121" s="105" t="s">
        <v>2418</v>
      </c>
      <c r="F1121" s="165">
        <v>-35.897800445599998</v>
      </c>
      <c r="G1121" s="165">
        <v>150.143997192</v>
      </c>
      <c r="H1121" s="105">
        <v>14</v>
      </c>
      <c r="I1121" s="105" t="s">
        <v>372</v>
      </c>
      <c r="J1121" s="105" t="s">
        <v>373</v>
      </c>
      <c r="K1121" s="105" t="s">
        <v>385</v>
      </c>
      <c r="L1121" s="105" t="s">
        <v>2419</v>
      </c>
      <c r="M1121" s="41"/>
    </row>
    <row r="1122" spans="2:13" hidden="1" x14ac:dyDescent="0.25">
      <c r="B1122" s="39"/>
      <c r="C1122" s="106">
        <v>27041</v>
      </c>
      <c r="D1122" s="104" t="s">
        <v>313</v>
      </c>
      <c r="E1122" s="104" t="s">
        <v>2420</v>
      </c>
      <c r="F1122" s="165">
        <v>-38.211004000000003</v>
      </c>
      <c r="G1122" s="165">
        <v>146.47081700000001</v>
      </c>
      <c r="H1122" s="104">
        <v>180</v>
      </c>
      <c r="I1122" s="104" t="s">
        <v>372</v>
      </c>
      <c r="J1122" s="104" t="s">
        <v>373</v>
      </c>
      <c r="K1122" s="104" t="s">
        <v>491</v>
      </c>
      <c r="L1122" s="104" t="s">
        <v>2421</v>
      </c>
      <c r="M1122" s="41"/>
    </row>
    <row r="1123" spans="2:13" hidden="1" x14ac:dyDescent="0.25">
      <c r="B1123" s="39"/>
      <c r="C1123" s="106" t="s">
        <v>2422</v>
      </c>
      <c r="D1123" s="104" t="s">
        <v>336</v>
      </c>
      <c r="E1123" s="104" t="s">
        <v>2423</v>
      </c>
      <c r="F1123" s="165">
        <v>55.553299000000003</v>
      </c>
      <c r="G1123" s="165">
        <v>38.150002000000001</v>
      </c>
      <c r="H1123" s="104">
        <v>377</v>
      </c>
      <c r="I1123" s="104" t="s">
        <v>315</v>
      </c>
      <c r="J1123" s="104" t="s">
        <v>328</v>
      </c>
      <c r="K1123" s="104" t="s">
        <v>2027</v>
      </c>
      <c r="L1123" s="104" t="s">
        <v>2424</v>
      </c>
      <c r="M1123" s="41"/>
    </row>
    <row r="1124" spans="2:13" hidden="1" x14ac:dyDescent="0.25">
      <c r="B1124" s="39"/>
      <c r="C1124" s="107" t="s">
        <v>2425</v>
      </c>
      <c r="D1124" s="105" t="s">
        <v>336</v>
      </c>
      <c r="E1124" s="105" t="s">
        <v>2426</v>
      </c>
      <c r="F1124" s="165">
        <v>55.408797999999997</v>
      </c>
      <c r="G1124" s="165">
        <v>37.906300000000002</v>
      </c>
      <c r="H1124" s="105">
        <v>588</v>
      </c>
      <c r="I1124" s="105" t="s">
        <v>315</v>
      </c>
      <c r="J1124" s="105" t="s">
        <v>328</v>
      </c>
      <c r="K1124" s="105" t="s">
        <v>2027</v>
      </c>
      <c r="L1124" s="105" t="s">
        <v>2424</v>
      </c>
      <c r="M1124" s="41"/>
    </row>
    <row r="1125" spans="2:13" hidden="1" x14ac:dyDescent="0.25">
      <c r="B1125" s="39"/>
      <c r="C1125" s="106" t="s">
        <v>2427</v>
      </c>
      <c r="D1125" s="104" t="s">
        <v>336</v>
      </c>
      <c r="E1125" s="104" t="s">
        <v>2428</v>
      </c>
      <c r="F1125" s="165">
        <v>55.972599000000002</v>
      </c>
      <c r="G1125" s="165">
        <v>37.4146</v>
      </c>
      <c r="H1125" s="104">
        <v>622</v>
      </c>
      <c r="I1125" s="104" t="s">
        <v>315</v>
      </c>
      <c r="J1125" s="104" t="s">
        <v>328</v>
      </c>
      <c r="K1125" s="104" t="s">
        <v>2027</v>
      </c>
      <c r="L1125" s="104" t="s">
        <v>2424</v>
      </c>
      <c r="M1125" s="41"/>
    </row>
    <row r="1126" spans="2:13" hidden="1" x14ac:dyDescent="0.25">
      <c r="B1126" s="39"/>
      <c r="C1126" s="107" t="s">
        <v>2429</v>
      </c>
      <c r="D1126" s="105" t="s">
        <v>336</v>
      </c>
      <c r="E1126" s="105" t="s">
        <v>2430</v>
      </c>
      <c r="F1126" s="165">
        <v>55.591498999999999</v>
      </c>
      <c r="G1126" s="165">
        <v>37.261501000000003</v>
      </c>
      <c r="H1126" s="105">
        <v>685</v>
      </c>
      <c r="I1126" s="105" t="s">
        <v>315</v>
      </c>
      <c r="J1126" s="105" t="s">
        <v>328</v>
      </c>
      <c r="K1126" s="105" t="s">
        <v>2431</v>
      </c>
      <c r="L1126" s="105" t="s">
        <v>2424</v>
      </c>
      <c r="M1126" s="41"/>
    </row>
    <row r="1127" spans="2:13" hidden="1" x14ac:dyDescent="0.25">
      <c r="B1127" s="39"/>
      <c r="C1127" s="107">
        <v>34969</v>
      </c>
      <c r="D1127" s="105" t="s">
        <v>313</v>
      </c>
      <c r="E1127" s="105" t="s">
        <v>2432</v>
      </c>
      <c r="F1127" s="165">
        <v>55.878300000000003</v>
      </c>
      <c r="G1127" s="165">
        <v>38.061698999999997</v>
      </c>
      <c r="H1127" s="105">
        <v>499</v>
      </c>
      <c r="I1127" s="105" t="s">
        <v>315</v>
      </c>
      <c r="J1127" s="105" t="s">
        <v>328</v>
      </c>
      <c r="K1127" s="105" t="s">
        <v>2027</v>
      </c>
      <c r="L1127" s="105" t="s">
        <v>2424</v>
      </c>
      <c r="M1127" s="41"/>
    </row>
    <row r="1128" spans="2:13" hidden="1" x14ac:dyDescent="0.25">
      <c r="B1128" s="39"/>
      <c r="C1128" s="106">
        <v>42966</v>
      </c>
      <c r="D1128" s="104" t="s">
        <v>313</v>
      </c>
      <c r="E1128" s="104" t="s">
        <v>2433</v>
      </c>
      <c r="F1128" s="165">
        <v>55.560001</v>
      </c>
      <c r="G1128" s="165">
        <v>37.985000999999997</v>
      </c>
      <c r="H1128" s="104">
        <v>410</v>
      </c>
      <c r="I1128" s="104" t="s">
        <v>315</v>
      </c>
      <c r="J1128" s="104" t="s">
        <v>328</v>
      </c>
      <c r="K1128" s="104" t="s">
        <v>2027</v>
      </c>
      <c r="L1128" s="104" t="s">
        <v>2424</v>
      </c>
      <c r="M1128" s="41"/>
    </row>
    <row r="1129" spans="2:13" hidden="1" x14ac:dyDescent="0.25">
      <c r="B1129" s="39"/>
      <c r="C1129" s="106">
        <v>34931</v>
      </c>
      <c r="D1129" s="104" t="s">
        <v>313</v>
      </c>
      <c r="E1129" s="104" t="s">
        <v>2434</v>
      </c>
      <c r="F1129" s="165">
        <v>55.511667000000003</v>
      </c>
      <c r="G1129" s="165">
        <v>37.507221999999999</v>
      </c>
      <c r="H1129" s="104">
        <v>568</v>
      </c>
      <c r="I1129" s="104" t="s">
        <v>315</v>
      </c>
      <c r="J1129" s="104" t="s">
        <v>328</v>
      </c>
      <c r="K1129" s="104" t="s">
        <v>2027</v>
      </c>
      <c r="L1129" s="104" t="s">
        <v>2424</v>
      </c>
      <c r="M1129" s="41"/>
    </row>
    <row r="1130" spans="2:13" hidden="1" x14ac:dyDescent="0.25">
      <c r="B1130" s="39"/>
      <c r="C1130" s="107">
        <v>2586</v>
      </c>
      <c r="D1130" s="105" t="s">
        <v>313</v>
      </c>
      <c r="E1130" s="105" t="s">
        <v>2435</v>
      </c>
      <c r="F1130" s="165">
        <v>65.783996999999999</v>
      </c>
      <c r="G1130" s="165">
        <v>13.2149</v>
      </c>
      <c r="H1130" s="105">
        <v>237</v>
      </c>
      <c r="I1130" s="105" t="s">
        <v>315</v>
      </c>
      <c r="J1130" s="105" t="s">
        <v>400</v>
      </c>
      <c r="K1130" s="105" t="s">
        <v>423</v>
      </c>
      <c r="L1130" s="105" t="s">
        <v>2436</v>
      </c>
      <c r="M1130" s="41"/>
    </row>
    <row r="1131" spans="2:13" hidden="1" x14ac:dyDescent="0.25">
      <c r="B1131" s="39"/>
      <c r="C1131" s="106">
        <v>507498</v>
      </c>
      <c r="D1131" s="104" t="s">
        <v>313</v>
      </c>
      <c r="E1131" s="104" t="s">
        <v>2437</v>
      </c>
      <c r="F1131" s="165">
        <v>-37.744382000000002</v>
      </c>
      <c r="G1131" s="165">
        <v>140.78056100000001</v>
      </c>
      <c r="H1131" s="104"/>
      <c r="I1131" s="104" t="s">
        <v>372</v>
      </c>
      <c r="J1131" s="104" t="s">
        <v>373</v>
      </c>
      <c r="K1131" s="104" t="s">
        <v>374</v>
      </c>
      <c r="L1131" s="104" t="s">
        <v>2438</v>
      </c>
      <c r="M1131" s="41"/>
    </row>
    <row r="1132" spans="2:13" hidden="1" x14ac:dyDescent="0.25">
      <c r="B1132" s="39"/>
      <c r="C1132" s="107">
        <v>27008</v>
      </c>
      <c r="D1132" s="105" t="s">
        <v>313</v>
      </c>
      <c r="E1132" s="105" t="s">
        <v>2439</v>
      </c>
      <c r="F1132" s="165">
        <v>-37.0475006104</v>
      </c>
      <c r="G1132" s="165">
        <v>147.33399963400001</v>
      </c>
      <c r="H1132" s="105">
        <v>4260</v>
      </c>
      <c r="I1132" s="105" t="s">
        <v>372</v>
      </c>
      <c r="J1132" s="105" t="s">
        <v>373</v>
      </c>
      <c r="K1132" s="105" t="s">
        <v>491</v>
      </c>
      <c r="L1132" s="105" t="s">
        <v>2440</v>
      </c>
      <c r="M1132" s="41"/>
    </row>
    <row r="1133" spans="2:13" hidden="1" x14ac:dyDescent="0.25">
      <c r="B1133" s="39"/>
      <c r="C1133" s="106">
        <v>2512</v>
      </c>
      <c r="D1133" s="104" t="s">
        <v>313</v>
      </c>
      <c r="E1133" s="104" t="s">
        <v>2441</v>
      </c>
      <c r="F1133" s="165">
        <v>-51.822799682617102</v>
      </c>
      <c r="G1133" s="165">
        <v>-58.447200775146399</v>
      </c>
      <c r="H1133" s="104">
        <v>244</v>
      </c>
      <c r="I1133" s="104" t="s">
        <v>358</v>
      </c>
      <c r="J1133" s="104" t="s">
        <v>2442</v>
      </c>
      <c r="K1133" s="104" t="s">
        <v>2443</v>
      </c>
      <c r="L1133" s="104" t="s">
        <v>2444</v>
      </c>
      <c r="M1133" s="41"/>
    </row>
    <row r="1134" spans="2:13" hidden="1" x14ac:dyDescent="0.25">
      <c r="B1134" s="39"/>
      <c r="C1134" s="107" t="s">
        <v>2445</v>
      </c>
      <c r="D1134" s="105" t="s">
        <v>336</v>
      </c>
      <c r="E1134" s="105" t="s">
        <v>2446</v>
      </c>
      <c r="F1134" s="165">
        <v>-26.358611</v>
      </c>
      <c r="G1134" s="165">
        <v>31.716944000000002</v>
      </c>
      <c r="H1134" s="105">
        <v>1092</v>
      </c>
      <c r="I1134" s="105" t="s">
        <v>344</v>
      </c>
      <c r="J1134" s="105" t="s">
        <v>2447</v>
      </c>
      <c r="K1134" s="105" t="s">
        <v>2448</v>
      </c>
      <c r="L1134" s="105" t="s">
        <v>2449</v>
      </c>
      <c r="M1134" s="41"/>
    </row>
    <row r="1135" spans="2:13" hidden="1" x14ac:dyDescent="0.25">
      <c r="B1135" s="39"/>
      <c r="C1135" s="106">
        <v>2848</v>
      </c>
      <c r="D1135" s="104" t="s">
        <v>313</v>
      </c>
      <c r="E1135" s="104" t="s">
        <v>2450</v>
      </c>
      <c r="F1135" s="165">
        <v>-31.546363184899999</v>
      </c>
      <c r="G1135" s="165">
        <v>28.6733551025</v>
      </c>
      <c r="H1135" s="104">
        <v>2400</v>
      </c>
      <c r="I1135" s="104" t="s">
        <v>344</v>
      </c>
      <c r="J1135" s="104" t="s">
        <v>755</v>
      </c>
      <c r="K1135" s="104" t="s">
        <v>756</v>
      </c>
      <c r="L1135" s="104" t="s">
        <v>2451</v>
      </c>
      <c r="M1135" s="41"/>
    </row>
    <row r="1136" spans="2:13" hidden="1" x14ac:dyDescent="0.25">
      <c r="B1136" s="39"/>
      <c r="C1136" s="107">
        <v>27048</v>
      </c>
      <c r="D1136" s="105" t="s">
        <v>313</v>
      </c>
      <c r="E1136" s="105" t="s">
        <v>2452</v>
      </c>
      <c r="F1136" s="165">
        <v>-32.564793999999999</v>
      </c>
      <c r="G1136" s="165">
        <v>149.609452</v>
      </c>
      <c r="H1136" s="105">
        <v>1545</v>
      </c>
      <c r="I1136" s="105" t="s">
        <v>372</v>
      </c>
      <c r="J1136" s="105" t="s">
        <v>373</v>
      </c>
      <c r="K1136" s="105" t="s">
        <v>385</v>
      </c>
      <c r="L1136" s="105" t="s">
        <v>2453</v>
      </c>
      <c r="M1136" s="41"/>
    </row>
    <row r="1137" spans="2:13" hidden="1" x14ac:dyDescent="0.25">
      <c r="B1137" s="39"/>
      <c r="C1137" s="106" t="s">
        <v>2454</v>
      </c>
      <c r="D1137" s="104" t="s">
        <v>336</v>
      </c>
      <c r="E1137" s="104" t="s">
        <v>2455</v>
      </c>
      <c r="F1137" s="165">
        <v>19.088699340800002</v>
      </c>
      <c r="G1137" s="165">
        <v>72.867897033700004</v>
      </c>
      <c r="H1137" s="104">
        <v>39</v>
      </c>
      <c r="I1137" s="104" t="s">
        <v>338</v>
      </c>
      <c r="J1137" s="104" t="s">
        <v>636</v>
      </c>
      <c r="K1137" s="104" t="s">
        <v>2456</v>
      </c>
      <c r="L1137" s="104" t="s">
        <v>2457</v>
      </c>
      <c r="M1137" s="41"/>
    </row>
    <row r="1138" spans="2:13" hidden="1" x14ac:dyDescent="0.25">
      <c r="B1138" s="39"/>
      <c r="C1138" s="107" t="s">
        <v>2458</v>
      </c>
      <c r="D1138" s="105" t="s">
        <v>336</v>
      </c>
      <c r="E1138" s="105" t="s">
        <v>2459</v>
      </c>
      <c r="F1138" s="165">
        <v>48.353802000000002</v>
      </c>
      <c r="G1138" s="165">
        <v>11.786099999999999</v>
      </c>
      <c r="H1138" s="105">
        <v>1487</v>
      </c>
      <c r="I1138" s="105" t="s">
        <v>315</v>
      </c>
      <c r="J1138" s="105" t="s">
        <v>735</v>
      </c>
      <c r="K1138" s="105" t="s">
        <v>2460</v>
      </c>
      <c r="L1138" s="105" t="s">
        <v>2461</v>
      </c>
      <c r="M1138" s="41"/>
    </row>
    <row r="1139" spans="2:13" hidden="1" x14ac:dyDescent="0.25">
      <c r="B1139" s="39"/>
      <c r="C1139" s="107">
        <v>35041</v>
      </c>
      <c r="D1139" s="105" t="s">
        <v>313</v>
      </c>
      <c r="E1139" s="105" t="s">
        <v>2462</v>
      </c>
      <c r="F1139" s="165">
        <v>80.803207</v>
      </c>
      <c r="G1139" s="165">
        <v>47.663586000000002</v>
      </c>
      <c r="H1139" s="105">
        <v>59</v>
      </c>
      <c r="I1139" s="105" t="s">
        <v>338</v>
      </c>
      <c r="J1139" s="105" t="s">
        <v>328</v>
      </c>
      <c r="K1139" s="105" t="s">
        <v>494</v>
      </c>
      <c r="L1139" s="105" t="s">
        <v>2463</v>
      </c>
      <c r="M1139" s="41"/>
    </row>
    <row r="1140" spans="2:13" hidden="1" x14ac:dyDescent="0.25">
      <c r="B1140" s="39"/>
      <c r="C1140" s="106">
        <v>6490</v>
      </c>
      <c r="D1140" s="104" t="s">
        <v>313</v>
      </c>
      <c r="E1140" s="104" t="s">
        <v>2464</v>
      </c>
      <c r="F1140" s="165">
        <v>68.781700134277301</v>
      </c>
      <c r="G1140" s="165">
        <v>32.750801086425703</v>
      </c>
      <c r="H1140" s="104">
        <v>266</v>
      </c>
      <c r="I1140" s="104" t="s">
        <v>315</v>
      </c>
      <c r="J1140" s="104" t="s">
        <v>328</v>
      </c>
      <c r="K1140" s="104" t="s">
        <v>2465</v>
      </c>
      <c r="L1140" s="104" t="s">
        <v>2463</v>
      </c>
      <c r="M1140" s="41"/>
    </row>
    <row r="1141" spans="2:13" hidden="1" x14ac:dyDescent="0.25">
      <c r="B1141" s="39"/>
      <c r="C1141" s="106" t="s">
        <v>2466</v>
      </c>
      <c r="D1141" s="104" t="s">
        <v>336</v>
      </c>
      <c r="E1141" s="104" t="s">
        <v>2467</v>
      </c>
      <c r="F1141" s="165">
        <v>23.593299999999999</v>
      </c>
      <c r="G1141" s="165">
        <v>58.284401000000003</v>
      </c>
      <c r="H1141" s="104">
        <v>48</v>
      </c>
      <c r="I1141" s="104" t="s">
        <v>338</v>
      </c>
      <c r="J1141" s="104" t="s">
        <v>1288</v>
      </c>
      <c r="K1141" s="104" t="s">
        <v>2468</v>
      </c>
      <c r="L1141" s="104" t="s">
        <v>2469</v>
      </c>
      <c r="M1141" s="41"/>
    </row>
    <row r="1142" spans="2:13" hidden="1" x14ac:dyDescent="0.25">
      <c r="B1142" s="39"/>
      <c r="C1142" s="106">
        <v>35175</v>
      </c>
      <c r="D1142" s="104" t="s">
        <v>313</v>
      </c>
      <c r="E1142" s="104" t="s">
        <v>2470</v>
      </c>
      <c r="F1142" s="165">
        <v>65.480903625488196</v>
      </c>
      <c r="G1142" s="165">
        <v>72.698898315429602</v>
      </c>
      <c r="H1142" s="104">
        <v>49</v>
      </c>
      <c r="I1142" s="104" t="s">
        <v>338</v>
      </c>
      <c r="J1142" s="104" t="s">
        <v>328</v>
      </c>
      <c r="K1142" s="104" t="s">
        <v>806</v>
      </c>
      <c r="L1142" s="104" t="s">
        <v>2471</v>
      </c>
      <c r="M1142" s="41"/>
    </row>
    <row r="1143" spans="2:13" hidden="1" x14ac:dyDescent="0.25">
      <c r="B1143" s="39"/>
      <c r="C1143" s="106" t="s">
        <v>2472</v>
      </c>
      <c r="D1143" s="104" t="s">
        <v>336</v>
      </c>
      <c r="E1143" s="104" t="s">
        <v>2473</v>
      </c>
      <c r="F1143" s="165">
        <v>26.195800999999999</v>
      </c>
      <c r="G1143" s="165">
        <v>127.646004</v>
      </c>
      <c r="H1143" s="104">
        <v>12</v>
      </c>
      <c r="I1143" s="104" t="s">
        <v>338</v>
      </c>
      <c r="J1143" s="104" t="s">
        <v>1451</v>
      </c>
      <c r="K1143" s="104" t="s">
        <v>2474</v>
      </c>
      <c r="L1143" s="104" t="s">
        <v>2475</v>
      </c>
      <c r="M1143" s="41"/>
    </row>
    <row r="1144" spans="2:13" hidden="1" x14ac:dyDescent="0.25">
      <c r="B1144" s="39"/>
      <c r="C1144" s="107" t="s">
        <v>2476</v>
      </c>
      <c r="D1144" s="105" t="s">
        <v>336</v>
      </c>
      <c r="E1144" s="105" t="s">
        <v>2477</v>
      </c>
      <c r="F1144" s="165">
        <v>-1.31923997402</v>
      </c>
      <c r="G1144" s="165">
        <v>36.927799224899999</v>
      </c>
      <c r="H1144" s="105">
        <v>5330</v>
      </c>
      <c r="I1144" s="105" t="s">
        <v>344</v>
      </c>
      <c r="J1144" s="105" t="s">
        <v>2391</v>
      </c>
      <c r="K1144" s="105" t="s">
        <v>2478</v>
      </c>
      <c r="L1144" s="105" t="s">
        <v>2479</v>
      </c>
      <c r="M1144" s="41"/>
    </row>
    <row r="1145" spans="2:13" hidden="1" x14ac:dyDescent="0.25">
      <c r="B1145" s="39"/>
      <c r="C1145" s="106" t="s">
        <v>2480</v>
      </c>
      <c r="D1145" s="104" t="s">
        <v>336</v>
      </c>
      <c r="E1145" s="104" t="s">
        <v>2481</v>
      </c>
      <c r="F1145" s="165">
        <v>28.864815</v>
      </c>
      <c r="G1145" s="165">
        <v>115.90271</v>
      </c>
      <c r="H1145" s="104">
        <v>143</v>
      </c>
      <c r="I1145" s="104" t="s">
        <v>338</v>
      </c>
      <c r="J1145" s="104" t="s">
        <v>486</v>
      </c>
      <c r="K1145" s="104" t="s">
        <v>2482</v>
      </c>
      <c r="L1145" s="104" t="s">
        <v>2483</v>
      </c>
      <c r="M1145" s="41"/>
    </row>
    <row r="1146" spans="2:13" hidden="1" x14ac:dyDescent="0.25">
      <c r="B1146" s="39"/>
      <c r="C1146" s="107" t="s">
        <v>2484</v>
      </c>
      <c r="D1146" s="105" t="s">
        <v>336</v>
      </c>
      <c r="E1146" s="105" t="s">
        <v>2485</v>
      </c>
      <c r="F1146" s="165">
        <v>31.735032</v>
      </c>
      <c r="G1146" s="165">
        <v>118.865949</v>
      </c>
      <c r="H1146" s="105">
        <v>49</v>
      </c>
      <c r="I1146" s="105" t="s">
        <v>338</v>
      </c>
      <c r="J1146" s="105" t="s">
        <v>486</v>
      </c>
      <c r="K1146" s="105" t="s">
        <v>2486</v>
      </c>
      <c r="L1146" s="105" t="s">
        <v>2487</v>
      </c>
      <c r="M1146" s="41"/>
    </row>
    <row r="1147" spans="2:13" hidden="1" x14ac:dyDescent="0.25">
      <c r="B1147" s="39"/>
      <c r="C1147" s="107" t="s">
        <v>2488</v>
      </c>
      <c r="D1147" s="105" t="s">
        <v>336</v>
      </c>
      <c r="E1147" s="105" t="s">
        <v>2489</v>
      </c>
      <c r="F1147" s="165">
        <v>22.608298999999999</v>
      </c>
      <c r="G1147" s="165">
        <v>108.171997</v>
      </c>
      <c r="H1147" s="105">
        <v>421</v>
      </c>
      <c r="I1147" s="105" t="s">
        <v>338</v>
      </c>
      <c r="J1147" s="105" t="s">
        <v>486</v>
      </c>
      <c r="K1147" s="105" t="s">
        <v>1583</v>
      </c>
      <c r="L1147" s="105" t="s">
        <v>2490</v>
      </c>
      <c r="M1147" s="41"/>
    </row>
    <row r="1148" spans="2:13" hidden="1" x14ac:dyDescent="0.25">
      <c r="B1148" s="39"/>
      <c r="C1148" s="107">
        <v>5043</v>
      </c>
      <c r="D1148" s="105" t="s">
        <v>313</v>
      </c>
      <c r="E1148" s="105" t="s">
        <v>2491</v>
      </c>
      <c r="F1148" s="165">
        <v>-39.465800999999999</v>
      </c>
      <c r="G1148" s="165">
        <v>176.86999499999999</v>
      </c>
      <c r="H1148" s="105">
        <v>6</v>
      </c>
      <c r="I1148" s="105" t="s">
        <v>372</v>
      </c>
      <c r="J1148" s="105" t="s">
        <v>404</v>
      </c>
      <c r="K1148" s="105" t="s">
        <v>2492</v>
      </c>
      <c r="L1148" s="105" t="s">
        <v>2493</v>
      </c>
      <c r="M1148" s="41"/>
    </row>
    <row r="1149" spans="2:13" hidden="1" x14ac:dyDescent="0.25">
      <c r="B1149" s="39"/>
      <c r="C1149" s="107" t="s">
        <v>2494</v>
      </c>
      <c r="D1149" s="105" t="s">
        <v>336</v>
      </c>
      <c r="E1149" s="105" t="s">
        <v>2495</v>
      </c>
      <c r="F1149" s="165">
        <v>40.886001999999998</v>
      </c>
      <c r="G1149" s="165">
        <v>14.290800000000001</v>
      </c>
      <c r="H1149" s="105">
        <v>294</v>
      </c>
      <c r="I1149" s="105" t="s">
        <v>315</v>
      </c>
      <c r="J1149" s="105" t="s">
        <v>664</v>
      </c>
      <c r="K1149" s="105" t="s">
        <v>2496</v>
      </c>
      <c r="L1149" s="105" t="s">
        <v>2497</v>
      </c>
      <c r="M1149" s="41"/>
    </row>
    <row r="1150" spans="2:13" hidden="1" x14ac:dyDescent="0.25">
      <c r="B1150" s="39"/>
      <c r="C1150" s="107" t="s">
        <v>2498</v>
      </c>
      <c r="D1150" s="105" t="s">
        <v>336</v>
      </c>
      <c r="E1150" s="105" t="s">
        <v>2499</v>
      </c>
      <c r="F1150" s="165">
        <v>35.764702</v>
      </c>
      <c r="G1150" s="165">
        <v>140.38600199999999</v>
      </c>
      <c r="H1150" s="105">
        <v>141</v>
      </c>
      <c r="I1150" s="105" t="s">
        <v>338</v>
      </c>
      <c r="J1150" s="105" t="s">
        <v>1451</v>
      </c>
      <c r="K1150" s="105" t="s">
        <v>2500</v>
      </c>
      <c r="L1150" s="105" t="s">
        <v>2501</v>
      </c>
      <c r="M1150" s="41"/>
    </row>
    <row r="1151" spans="2:13" hidden="1" x14ac:dyDescent="0.25">
      <c r="B1151" s="39"/>
      <c r="C1151" s="106">
        <v>27082</v>
      </c>
      <c r="D1151" s="104" t="s">
        <v>313</v>
      </c>
      <c r="E1151" s="104" t="s">
        <v>2502</v>
      </c>
      <c r="F1151" s="165">
        <v>-30.3192005157</v>
      </c>
      <c r="G1151" s="165">
        <v>149.82699585</v>
      </c>
      <c r="H1151" s="104">
        <v>788</v>
      </c>
      <c r="I1151" s="104" t="s">
        <v>372</v>
      </c>
      <c r="J1151" s="104" t="s">
        <v>373</v>
      </c>
      <c r="K1151" s="104" t="s">
        <v>385</v>
      </c>
      <c r="L1151" s="104" t="s">
        <v>2503</v>
      </c>
      <c r="M1151" s="41"/>
    </row>
    <row r="1152" spans="2:13" hidden="1" x14ac:dyDescent="0.25">
      <c r="B1152" s="39"/>
      <c r="C1152" s="106">
        <v>27081</v>
      </c>
      <c r="D1152" s="104" t="s">
        <v>313</v>
      </c>
      <c r="E1152" s="104" t="s">
        <v>2504</v>
      </c>
      <c r="F1152" s="165">
        <v>-34.702201843300003</v>
      </c>
      <c r="G1152" s="165">
        <v>146.511993408</v>
      </c>
      <c r="H1152" s="104">
        <v>474</v>
      </c>
      <c r="I1152" s="104" t="s">
        <v>372</v>
      </c>
      <c r="J1152" s="104" t="s">
        <v>373</v>
      </c>
      <c r="K1152" s="104" t="s">
        <v>385</v>
      </c>
      <c r="L1152" s="104" t="s">
        <v>2505</v>
      </c>
      <c r="M1152" s="41"/>
    </row>
    <row r="1153" spans="2:13" hidden="1" x14ac:dyDescent="0.25">
      <c r="B1153" s="39"/>
      <c r="C1153" s="106">
        <v>113</v>
      </c>
      <c r="D1153" s="104" t="s">
        <v>313</v>
      </c>
      <c r="E1153" s="104" t="s">
        <v>2506</v>
      </c>
      <c r="F1153" s="165">
        <v>61.160499999999999</v>
      </c>
      <c r="G1153" s="165">
        <v>-45.425998999999997</v>
      </c>
      <c r="H1153" s="104">
        <v>112</v>
      </c>
      <c r="I1153" s="104" t="s">
        <v>323</v>
      </c>
      <c r="J1153" s="104" t="s">
        <v>324</v>
      </c>
      <c r="K1153" s="104" t="s">
        <v>2507</v>
      </c>
      <c r="L1153" s="104" t="s">
        <v>2508</v>
      </c>
      <c r="M1153" s="41"/>
    </row>
    <row r="1154" spans="2:13" hidden="1" x14ac:dyDescent="0.25">
      <c r="B1154" s="39"/>
      <c r="C1154" s="107">
        <v>32040</v>
      </c>
      <c r="D1154" s="105" t="s">
        <v>313</v>
      </c>
      <c r="E1154" s="105" t="s">
        <v>2509</v>
      </c>
      <c r="F1154" s="165">
        <v>67.639999000000003</v>
      </c>
      <c r="G1154" s="165">
        <v>53.121898999999999</v>
      </c>
      <c r="H1154" s="105">
        <v>36</v>
      </c>
      <c r="I1154" s="105" t="s">
        <v>315</v>
      </c>
      <c r="J1154" s="105" t="s">
        <v>328</v>
      </c>
      <c r="K1154" s="105" t="s">
        <v>431</v>
      </c>
      <c r="L1154" s="105" t="s">
        <v>2510</v>
      </c>
      <c r="M1154" s="41"/>
    </row>
    <row r="1155" spans="2:13" hidden="1" x14ac:dyDescent="0.25">
      <c r="B1155" s="39"/>
      <c r="C1155" s="106" t="s">
        <v>2511</v>
      </c>
      <c r="D1155" s="104" t="s">
        <v>336</v>
      </c>
      <c r="E1155" s="104" t="s">
        <v>2512</v>
      </c>
      <c r="F1155" s="165">
        <v>36.124499999999998</v>
      </c>
      <c r="G1155" s="165">
        <v>-86.678200000000004</v>
      </c>
      <c r="H1155" s="104">
        <v>599</v>
      </c>
      <c r="I1155" s="104" t="s">
        <v>323</v>
      </c>
      <c r="J1155" s="104" t="s">
        <v>362</v>
      </c>
      <c r="K1155" s="104" t="s">
        <v>2344</v>
      </c>
      <c r="L1155" s="104" t="s">
        <v>2513</v>
      </c>
      <c r="M1155" s="41"/>
    </row>
    <row r="1156" spans="2:13" hidden="1" x14ac:dyDescent="0.25">
      <c r="B1156" s="39"/>
      <c r="C1156" s="107" t="s">
        <v>2514</v>
      </c>
      <c r="D1156" s="105" t="s">
        <v>336</v>
      </c>
      <c r="E1156" s="105" t="s">
        <v>2515</v>
      </c>
      <c r="F1156" s="165">
        <v>25.039000000000001</v>
      </c>
      <c r="G1156" s="165">
        <v>-77.466201999999996</v>
      </c>
      <c r="H1156" s="105">
        <v>16</v>
      </c>
      <c r="I1156" s="105" t="s">
        <v>323</v>
      </c>
      <c r="J1156" s="105" t="s">
        <v>2516</v>
      </c>
      <c r="K1156" s="105" t="s">
        <v>2517</v>
      </c>
      <c r="L1156" s="105" t="s">
        <v>2518</v>
      </c>
      <c r="M1156" s="41"/>
    </row>
    <row r="1157" spans="2:13" hidden="1" x14ac:dyDescent="0.25">
      <c r="B1157" s="39"/>
      <c r="C1157" s="106" t="s">
        <v>2519</v>
      </c>
      <c r="D1157" s="104" t="s">
        <v>336</v>
      </c>
      <c r="E1157" s="104" t="s">
        <v>2520</v>
      </c>
      <c r="F1157" s="165">
        <v>38.139702</v>
      </c>
      <c r="G1157" s="165">
        <v>140.91700700000001</v>
      </c>
      <c r="H1157" s="104">
        <v>15</v>
      </c>
      <c r="I1157" s="104" t="s">
        <v>338</v>
      </c>
      <c r="J1157" s="104" t="s">
        <v>1451</v>
      </c>
      <c r="K1157" s="104" t="s">
        <v>2521</v>
      </c>
      <c r="L1157" s="104" t="s">
        <v>2522</v>
      </c>
      <c r="M1157" s="41"/>
    </row>
    <row r="1158" spans="2:13" hidden="1" x14ac:dyDescent="0.25">
      <c r="B1158" s="39"/>
      <c r="C1158" s="107" t="s">
        <v>2523</v>
      </c>
      <c r="D1158" s="105" t="s">
        <v>336</v>
      </c>
      <c r="E1158" s="105" t="s">
        <v>2524</v>
      </c>
      <c r="F1158" s="165">
        <v>12.133699999999999</v>
      </c>
      <c r="G1158" s="165">
        <v>15.034000000000001</v>
      </c>
      <c r="H1158" s="105">
        <v>968</v>
      </c>
      <c r="I1158" s="105" t="s">
        <v>344</v>
      </c>
      <c r="J1158" s="105" t="s">
        <v>2525</v>
      </c>
      <c r="K1158" s="105" t="s">
        <v>2526</v>
      </c>
      <c r="L1158" s="105" t="s">
        <v>2527</v>
      </c>
      <c r="M1158" s="41"/>
    </row>
    <row r="1159" spans="2:13" hidden="1" x14ac:dyDescent="0.25">
      <c r="B1159" s="39"/>
      <c r="C1159" s="106">
        <v>5849</v>
      </c>
      <c r="D1159" s="104" t="s">
        <v>313</v>
      </c>
      <c r="E1159" s="104" t="s">
        <v>2528</v>
      </c>
      <c r="F1159" s="165">
        <v>-38.490746000000001</v>
      </c>
      <c r="G1159" s="165">
        <v>-58.816336999999997</v>
      </c>
      <c r="H1159" s="104">
        <v>72</v>
      </c>
      <c r="I1159" s="104" t="s">
        <v>358</v>
      </c>
      <c r="J1159" s="104" t="s">
        <v>580</v>
      </c>
      <c r="K1159" s="104" t="s">
        <v>581</v>
      </c>
      <c r="L1159" s="104" t="s">
        <v>2529</v>
      </c>
      <c r="M1159" s="41"/>
    </row>
    <row r="1160" spans="2:13" hidden="1" x14ac:dyDescent="0.25">
      <c r="B1160" s="39"/>
      <c r="C1160" s="106">
        <v>42943</v>
      </c>
      <c r="D1160" s="104" t="s">
        <v>313</v>
      </c>
      <c r="E1160" s="104" t="s">
        <v>2530</v>
      </c>
      <c r="F1160" s="165">
        <v>61.108299000000002</v>
      </c>
      <c r="G1160" s="165">
        <v>72.650002000000001</v>
      </c>
      <c r="H1160" s="104">
        <v>115</v>
      </c>
      <c r="I1160" s="104" t="s">
        <v>338</v>
      </c>
      <c r="J1160" s="104" t="s">
        <v>328</v>
      </c>
      <c r="K1160" s="104" t="s">
        <v>1925</v>
      </c>
      <c r="L1160" s="104" t="s">
        <v>2531</v>
      </c>
      <c r="M1160" s="41"/>
    </row>
    <row r="1161" spans="2:13" hidden="1" x14ac:dyDescent="0.25">
      <c r="B1161" s="39"/>
      <c r="C1161" s="106">
        <v>1830</v>
      </c>
      <c r="D1161" s="104" t="s">
        <v>313</v>
      </c>
      <c r="E1161" s="104" t="s">
        <v>2532</v>
      </c>
      <c r="F1161" s="165">
        <v>59.487499237100003</v>
      </c>
      <c r="G1161" s="165">
        <v>-97.780296325699993</v>
      </c>
      <c r="H1161" s="104">
        <v>1000</v>
      </c>
      <c r="I1161" s="104" t="s">
        <v>323</v>
      </c>
      <c r="J1161" s="104" t="s">
        <v>396</v>
      </c>
      <c r="K1161" s="104" t="s">
        <v>1058</v>
      </c>
      <c r="L1161" s="104" t="s">
        <v>2533</v>
      </c>
      <c r="M1161" s="41"/>
    </row>
    <row r="1162" spans="2:13" hidden="1" x14ac:dyDescent="0.25">
      <c r="B1162" s="39"/>
      <c r="C1162" s="106">
        <v>5044</v>
      </c>
      <c r="D1162" s="104" t="s">
        <v>313</v>
      </c>
      <c r="E1162" s="104" t="s">
        <v>2534</v>
      </c>
      <c r="F1162" s="165">
        <v>-41.298302</v>
      </c>
      <c r="G1162" s="165">
        <v>173.22099299999999</v>
      </c>
      <c r="H1162" s="104">
        <v>17</v>
      </c>
      <c r="I1162" s="104" t="s">
        <v>372</v>
      </c>
      <c r="J1162" s="104" t="s">
        <v>404</v>
      </c>
      <c r="K1162" s="104" t="s">
        <v>2535</v>
      </c>
      <c r="L1162" s="104" t="s">
        <v>2536</v>
      </c>
      <c r="M1162" s="41"/>
    </row>
    <row r="1163" spans="2:13" hidden="1" x14ac:dyDescent="0.25">
      <c r="B1163" s="39"/>
      <c r="C1163" s="106">
        <v>5390</v>
      </c>
      <c r="D1163" s="104" t="s">
        <v>313</v>
      </c>
      <c r="E1163" s="104" t="s">
        <v>2537</v>
      </c>
      <c r="F1163" s="165">
        <v>64.548772</v>
      </c>
      <c r="G1163" s="165">
        <v>-149.07451599999999</v>
      </c>
      <c r="H1163" s="104">
        <v>362</v>
      </c>
      <c r="I1163" s="104" t="s">
        <v>323</v>
      </c>
      <c r="J1163" s="104" t="s">
        <v>362</v>
      </c>
      <c r="K1163" s="104" t="s">
        <v>363</v>
      </c>
      <c r="L1163" s="104" t="s">
        <v>2538</v>
      </c>
      <c r="M1163" s="41"/>
    </row>
    <row r="1164" spans="2:13" hidden="1" x14ac:dyDescent="0.25">
      <c r="B1164" s="39"/>
      <c r="C1164" s="106">
        <v>5751</v>
      </c>
      <c r="D1164" s="104" t="s">
        <v>313</v>
      </c>
      <c r="E1164" s="104" t="s">
        <v>2539</v>
      </c>
      <c r="F1164" s="165">
        <v>56.913898468017997</v>
      </c>
      <c r="G1164" s="165">
        <v>124.91400146484</v>
      </c>
      <c r="H1164" s="104">
        <v>2812</v>
      </c>
      <c r="I1164" s="104" t="s">
        <v>338</v>
      </c>
      <c r="J1164" s="104" t="s">
        <v>328</v>
      </c>
      <c r="K1164" s="104" t="s">
        <v>698</v>
      </c>
      <c r="L1164" s="104" t="s">
        <v>2540</v>
      </c>
      <c r="M1164" s="41"/>
    </row>
    <row r="1165" spans="2:13" hidden="1" x14ac:dyDescent="0.25">
      <c r="B1165" s="39"/>
      <c r="C1165" s="106">
        <v>2743</v>
      </c>
      <c r="D1165" s="104" t="s">
        <v>313</v>
      </c>
      <c r="E1165" s="104" t="s">
        <v>2541</v>
      </c>
      <c r="F1165" s="165">
        <v>53.602200000000003</v>
      </c>
      <c r="G1165" s="165">
        <v>13.305999999999999</v>
      </c>
      <c r="H1165" s="104">
        <v>228</v>
      </c>
      <c r="I1165" s="104" t="s">
        <v>315</v>
      </c>
      <c r="J1165" s="104" t="s">
        <v>735</v>
      </c>
      <c r="K1165" s="104" t="s">
        <v>1664</v>
      </c>
      <c r="L1165" s="104" t="s">
        <v>2542</v>
      </c>
      <c r="M1165" s="41"/>
    </row>
    <row r="1166" spans="2:13" hidden="1" x14ac:dyDescent="0.25">
      <c r="B1166" s="39"/>
      <c r="C1166" s="107">
        <v>5848</v>
      </c>
      <c r="D1166" s="105" t="s">
        <v>313</v>
      </c>
      <c r="E1166" s="105" t="s">
        <v>2543</v>
      </c>
      <c r="F1166" s="165">
        <v>-38.949001000000003</v>
      </c>
      <c r="G1166" s="165">
        <v>-68.155700999999993</v>
      </c>
      <c r="H1166" s="105">
        <v>895</v>
      </c>
      <c r="I1166" s="105" t="s">
        <v>358</v>
      </c>
      <c r="J1166" s="105" t="s">
        <v>580</v>
      </c>
      <c r="K1166" s="105" t="s">
        <v>982</v>
      </c>
      <c r="L1166" s="105" t="s">
        <v>2544</v>
      </c>
      <c r="M1166" s="41"/>
    </row>
    <row r="1167" spans="2:13" hidden="1" x14ac:dyDescent="0.25">
      <c r="B1167" s="39"/>
      <c r="C1167" s="106" t="s">
        <v>2545</v>
      </c>
      <c r="D1167" s="104" t="s">
        <v>336</v>
      </c>
      <c r="E1167" s="104" t="s">
        <v>2546</v>
      </c>
      <c r="F1167" s="165">
        <v>28.555630000000001</v>
      </c>
      <c r="G1167" s="165">
        <v>77.095190000000002</v>
      </c>
      <c r="H1167" s="104">
        <v>777</v>
      </c>
      <c r="I1167" s="104" t="s">
        <v>338</v>
      </c>
      <c r="J1167" s="104" t="s">
        <v>636</v>
      </c>
      <c r="K1167" s="104" t="s">
        <v>2547</v>
      </c>
      <c r="L1167" s="104" t="s">
        <v>2548</v>
      </c>
      <c r="M1167" s="41"/>
    </row>
    <row r="1168" spans="2:13" hidden="1" x14ac:dyDescent="0.25">
      <c r="B1168" s="39"/>
      <c r="C1168" s="106" t="s">
        <v>2549</v>
      </c>
      <c r="D1168" s="104" t="s">
        <v>336</v>
      </c>
      <c r="E1168" s="104" t="s">
        <v>2550</v>
      </c>
      <c r="F1168" s="165">
        <v>29.993400999999999</v>
      </c>
      <c r="G1168" s="165">
        <v>-90.258003000000002</v>
      </c>
      <c r="H1168" s="104">
        <v>4</v>
      </c>
      <c r="I1168" s="104" t="s">
        <v>323</v>
      </c>
      <c r="J1168" s="104" t="s">
        <v>362</v>
      </c>
      <c r="K1168" s="104" t="s">
        <v>2551</v>
      </c>
      <c r="L1168" s="104" t="s">
        <v>2552</v>
      </c>
      <c r="M1168" s="41"/>
    </row>
    <row r="1169" spans="2:13" hidden="1" x14ac:dyDescent="0.25">
      <c r="B1169" s="39"/>
      <c r="C1169" s="107">
        <v>5042</v>
      </c>
      <c r="D1169" s="105" t="s">
        <v>313</v>
      </c>
      <c r="E1169" s="105" t="s">
        <v>2553</v>
      </c>
      <c r="F1169" s="165">
        <v>-39.008598327636697</v>
      </c>
      <c r="G1169" s="165">
        <v>174.17900085449199</v>
      </c>
      <c r="H1169" s="105">
        <v>97</v>
      </c>
      <c r="I1169" s="105" t="s">
        <v>372</v>
      </c>
      <c r="J1169" s="105" t="s">
        <v>404</v>
      </c>
      <c r="K1169" s="105" t="s">
        <v>2554</v>
      </c>
      <c r="L1169" s="105" t="s">
        <v>2555</v>
      </c>
      <c r="M1169" s="41"/>
    </row>
    <row r="1170" spans="2:13" hidden="1" x14ac:dyDescent="0.25">
      <c r="B1170" s="39"/>
      <c r="C1170" s="107" t="s">
        <v>2556</v>
      </c>
      <c r="D1170" s="105" t="s">
        <v>336</v>
      </c>
      <c r="E1170" s="105" t="s">
        <v>2557</v>
      </c>
      <c r="F1170" s="165">
        <v>40.639446999999997</v>
      </c>
      <c r="G1170" s="165">
        <v>-73.779317000000006</v>
      </c>
      <c r="H1170" s="105">
        <v>13</v>
      </c>
      <c r="I1170" s="105" t="s">
        <v>323</v>
      </c>
      <c r="J1170" s="105" t="s">
        <v>362</v>
      </c>
      <c r="K1170" s="105" t="s">
        <v>862</v>
      </c>
      <c r="L1170" s="105" t="s">
        <v>2558</v>
      </c>
      <c r="M1170" s="41"/>
    </row>
    <row r="1171" spans="2:13" hidden="1" x14ac:dyDescent="0.25">
      <c r="B1171" s="39"/>
      <c r="C1171" s="106" t="s">
        <v>2559</v>
      </c>
      <c r="D1171" s="104" t="s">
        <v>336</v>
      </c>
      <c r="E1171" s="104" t="s">
        <v>2560</v>
      </c>
      <c r="F1171" s="165">
        <v>40.777199000000003</v>
      </c>
      <c r="G1171" s="165">
        <v>-73.872596999999999</v>
      </c>
      <c r="H1171" s="104">
        <v>21</v>
      </c>
      <c r="I1171" s="104" t="s">
        <v>323</v>
      </c>
      <c r="J1171" s="104" t="s">
        <v>362</v>
      </c>
      <c r="K1171" s="104" t="s">
        <v>862</v>
      </c>
      <c r="L1171" s="104" t="s">
        <v>2558</v>
      </c>
      <c r="M1171" s="41"/>
    </row>
    <row r="1172" spans="2:13" hidden="1" x14ac:dyDescent="0.25">
      <c r="B1172" s="39"/>
      <c r="C1172" s="107" t="s">
        <v>2561</v>
      </c>
      <c r="D1172" s="105" t="s">
        <v>336</v>
      </c>
      <c r="E1172" s="105" t="s">
        <v>2562</v>
      </c>
      <c r="F1172" s="165">
        <v>40.692501</v>
      </c>
      <c r="G1172" s="165">
        <v>-74.168700999999999</v>
      </c>
      <c r="H1172" s="105">
        <v>18</v>
      </c>
      <c r="I1172" s="105" t="s">
        <v>323</v>
      </c>
      <c r="J1172" s="105" t="s">
        <v>362</v>
      </c>
      <c r="K1172" s="105" t="s">
        <v>2563</v>
      </c>
      <c r="L1172" s="105" t="s">
        <v>2564</v>
      </c>
      <c r="M1172" s="41"/>
    </row>
    <row r="1173" spans="2:13" hidden="1" x14ac:dyDescent="0.25">
      <c r="B1173" s="39"/>
      <c r="C1173" s="106">
        <v>2448</v>
      </c>
      <c r="D1173" s="104" t="s">
        <v>313</v>
      </c>
      <c r="E1173" s="104" t="s">
        <v>2565</v>
      </c>
      <c r="F1173" s="165">
        <v>55.037958000000003</v>
      </c>
      <c r="G1173" s="165">
        <v>-1.6895770000000001</v>
      </c>
      <c r="H1173" s="104">
        <v>266</v>
      </c>
      <c r="I1173" s="104" t="s">
        <v>315</v>
      </c>
      <c r="J1173" s="104" t="s">
        <v>332</v>
      </c>
      <c r="K1173" s="104" t="s">
        <v>671</v>
      </c>
      <c r="L1173" s="104" t="s">
        <v>2566</v>
      </c>
      <c r="M1173" s="41"/>
    </row>
    <row r="1174" spans="2:13" hidden="1" x14ac:dyDescent="0.25">
      <c r="B1174" s="39"/>
      <c r="C1174" s="107" t="s">
        <v>2567</v>
      </c>
      <c r="D1174" s="105" t="s">
        <v>336</v>
      </c>
      <c r="E1174" s="105" t="s">
        <v>2568</v>
      </c>
      <c r="F1174" s="165">
        <v>13.4815</v>
      </c>
      <c r="G1174" s="165">
        <v>2.1836099999999998</v>
      </c>
      <c r="H1174" s="105">
        <v>732</v>
      </c>
      <c r="I1174" s="105" t="s">
        <v>344</v>
      </c>
      <c r="J1174" s="105" t="s">
        <v>2569</v>
      </c>
      <c r="K1174" s="105" t="s">
        <v>2570</v>
      </c>
      <c r="L1174" s="105" t="s">
        <v>2571</v>
      </c>
      <c r="M1174" s="41"/>
    </row>
    <row r="1175" spans="2:13" hidden="1" x14ac:dyDescent="0.25">
      <c r="B1175" s="39"/>
      <c r="C1175" s="107" t="s">
        <v>2572</v>
      </c>
      <c r="D1175" s="105" t="s">
        <v>336</v>
      </c>
      <c r="E1175" s="105" t="s">
        <v>2573</v>
      </c>
      <c r="F1175" s="165">
        <v>43.658400999999998</v>
      </c>
      <c r="G1175" s="165">
        <v>7.2158699999999998</v>
      </c>
      <c r="H1175" s="105">
        <v>12</v>
      </c>
      <c r="I1175" s="105" t="s">
        <v>315</v>
      </c>
      <c r="J1175" s="105" t="s">
        <v>790</v>
      </c>
      <c r="K1175" s="105" t="s">
        <v>2289</v>
      </c>
      <c r="L1175" s="105" t="s">
        <v>2574</v>
      </c>
      <c r="M1175" s="41"/>
    </row>
    <row r="1176" spans="2:13" hidden="1" x14ac:dyDescent="0.25">
      <c r="B1176" s="39"/>
      <c r="C1176" s="106">
        <v>44611</v>
      </c>
      <c r="D1176" s="104" t="s">
        <v>313</v>
      </c>
      <c r="E1176" s="104" t="s">
        <v>2575</v>
      </c>
      <c r="F1176" s="165">
        <v>53.154998999999997</v>
      </c>
      <c r="G1176" s="165">
        <v>140.64999399999999</v>
      </c>
      <c r="H1176" s="104">
        <v>170</v>
      </c>
      <c r="I1176" s="104" t="s">
        <v>338</v>
      </c>
      <c r="J1176" s="104" t="s">
        <v>328</v>
      </c>
      <c r="K1176" s="104" t="s">
        <v>2576</v>
      </c>
      <c r="L1176" s="104" t="s">
        <v>2575</v>
      </c>
      <c r="M1176" s="41"/>
    </row>
    <row r="1177" spans="2:13" hidden="1" x14ac:dyDescent="0.25">
      <c r="B1177" s="39"/>
      <c r="C1177" s="106" t="s">
        <v>2577</v>
      </c>
      <c r="D1177" s="104" t="s">
        <v>336</v>
      </c>
      <c r="E1177" s="104" t="s">
        <v>2578</v>
      </c>
      <c r="F1177" s="165">
        <v>29.8267002105712</v>
      </c>
      <c r="G1177" s="165">
        <v>121.46199798583901</v>
      </c>
      <c r="H1177" s="104">
        <v>13</v>
      </c>
      <c r="I1177" s="104" t="s">
        <v>338</v>
      </c>
      <c r="J1177" s="104" t="s">
        <v>486</v>
      </c>
      <c r="K1177" s="104" t="s">
        <v>1622</v>
      </c>
      <c r="L1177" s="104" t="s">
        <v>2579</v>
      </c>
      <c r="M1177" s="41"/>
    </row>
    <row r="1178" spans="2:13" hidden="1" x14ac:dyDescent="0.25">
      <c r="B1178" s="39"/>
      <c r="C1178" s="106">
        <v>1680</v>
      </c>
      <c r="D1178" s="104" t="s">
        <v>313</v>
      </c>
      <c r="E1178" s="104" t="s">
        <v>2580</v>
      </c>
      <c r="F1178" s="165">
        <v>53.332500457763601</v>
      </c>
      <c r="G1178" s="165">
        <v>-104.008003234863</v>
      </c>
      <c r="H1178" s="104">
        <v>1220</v>
      </c>
      <c r="I1178" s="104" t="s">
        <v>323</v>
      </c>
      <c r="J1178" s="104" t="s">
        <v>396</v>
      </c>
      <c r="K1178" s="104" t="s">
        <v>1922</v>
      </c>
      <c r="L1178" s="104" t="s">
        <v>2581</v>
      </c>
      <c r="M1178" s="41"/>
    </row>
    <row r="1179" spans="2:13" hidden="1" x14ac:dyDescent="0.25">
      <c r="B1179" s="39"/>
      <c r="C1179" s="107">
        <v>26405</v>
      </c>
      <c r="D1179" s="105" t="s">
        <v>313</v>
      </c>
      <c r="E1179" s="105" t="s">
        <v>2582</v>
      </c>
      <c r="F1179" s="165">
        <v>55.564701080322202</v>
      </c>
      <c r="G1179" s="165">
        <v>52.092498779296797</v>
      </c>
      <c r="H1179" s="105">
        <v>643</v>
      </c>
      <c r="I1179" s="105" t="s">
        <v>315</v>
      </c>
      <c r="J1179" s="105" t="s">
        <v>328</v>
      </c>
      <c r="K1179" s="105" t="s">
        <v>865</v>
      </c>
      <c r="L1179" s="105" t="s">
        <v>2583</v>
      </c>
      <c r="M1179" s="41"/>
    </row>
    <row r="1180" spans="2:13" hidden="1" x14ac:dyDescent="0.25">
      <c r="B1180" s="39"/>
      <c r="C1180" s="106">
        <v>26374</v>
      </c>
      <c r="D1180" s="104" t="s">
        <v>313</v>
      </c>
      <c r="E1180" s="104" t="s">
        <v>2584</v>
      </c>
      <c r="F1180" s="165">
        <v>60.949299000000003</v>
      </c>
      <c r="G1180" s="165">
        <v>76.483597000000003</v>
      </c>
      <c r="H1180" s="104">
        <v>177</v>
      </c>
      <c r="I1180" s="104" t="s">
        <v>338</v>
      </c>
      <c r="J1180" s="104" t="s">
        <v>328</v>
      </c>
      <c r="K1180" s="104" t="s">
        <v>1925</v>
      </c>
      <c r="L1180" s="104" t="s">
        <v>2585</v>
      </c>
      <c r="M1180" s="41"/>
    </row>
    <row r="1181" spans="2:13" hidden="1" x14ac:dyDescent="0.25">
      <c r="B1181" s="39"/>
      <c r="C1181" s="106">
        <v>44899</v>
      </c>
      <c r="D1181" s="104" t="s">
        <v>313</v>
      </c>
      <c r="E1181" s="104" t="s">
        <v>2586</v>
      </c>
      <c r="F1181" s="165">
        <v>56.319999694824197</v>
      </c>
      <c r="G1181" s="165">
        <v>43.799999237060497</v>
      </c>
      <c r="H1181" s="104">
        <v>249</v>
      </c>
      <c r="I1181" s="104" t="s">
        <v>315</v>
      </c>
      <c r="J1181" s="104" t="s">
        <v>328</v>
      </c>
      <c r="K1181" s="104" t="s">
        <v>2587</v>
      </c>
      <c r="L1181" s="104" t="s">
        <v>2588</v>
      </c>
      <c r="M1181" s="41"/>
    </row>
    <row r="1182" spans="2:13" hidden="1" x14ac:dyDescent="0.25">
      <c r="B1182" s="39"/>
      <c r="C1182" s="107">
        <v>26403</v>
      </c>
      <c r="D1182" s="105" t="s">
        <v>313</v>
      </c>
      <c r="E1182" s="105" t="s">
        <v>2589</v>
      </c>
      <c r="F1182" s="165">
        <v>56.230098724365</v>
      </c>
      <c r="G1182" s="165">
        <v>43.784000396728999</v>
      </c>
      <c r="H1182" s="105">
        <v>256</v>
      </c>
      <c r="I1182" s="105" t="s">
        <v>315</v>
      </c>
      <c r="J1182" s="105" t="s">
        <v>328</v>
      </c>
      <c r="K1182" s="105" t="s">
        <v>2587</v>
      </c>
      <c r="L1182" s="105" t="s">
        <v>2590</v>
      </c>
      <c r="M1182" s="41"/>
    </row>
    <row r="1183" spans="2:13" hidden="1" x14ac:dyDescent="0.25">
      <c r="B1183" s="39"/>
      <c r="C1183" s="106">
        <v>5393</v>
      </c>
      <c r="D1183" s="104" t="s">
        <v>313</v>
      </c>
      <c r="E1183" s="104" t="s">
        <v>2591</v>
      </c>
      <c r="F1183" s="165">
        <v>64.512199401855398</v>
      </c>
      <c r="G1183" s="165">
        <v>-165.44500732421801</v>
      </c>
      <c r="H1183" s="104">
        <v>37</v>
      </c>
      <c r="I1183" s="104" t="s">
        <v>323</v>
      </c>
      <c r="J1183" s="104" t="s">
        <v>362</v>
      </c>
      <c r="K1183" s="104" t="s">
        <v>363</v>
      </c>
      <c r="L1183" s="104" t="s">
        <v>2592</v>
      </c>
      <c r="M1183" s="41"/>
    </row>
    <row r="1184" spans="2:13" hidden="1" x14ac:dyDescent="0.25">
      <c r="B1184" s="39"/>
      <c r="C1184" s="106" t="s">
        <v>2593</v>
      </c>
      <c r="D1184" s="104" t="s">
        <v>336</v>
      </c>
      <c r="E1184" s="104" t="s">
        <v>2594</v>
      </c>
      <c r="F1184" s="165">
        <v>36.895341000000002</v>
      </c>
      <c r="G1184" s="165">
        <v>-76.200999999999993</v>
      </c>
      <c r="H1184" s="104">
        <v>26</v>
      </c>
      <c r="I1184" s="104" t="s">
        <v>323</v>
      </c>
      <c r="J1184" s="104" t="s">
        <v>362</v>
      </c>
      <c r="K1184" s="104" t="s">
        <v>1280</v>
      </c>
      <c r="L1184" s="104" t="s">
        <v>2595</v>
      </c>
      <c r="M1184" s="41"/>
    </row>
    <row r="1185" spans="2:13" hidden="1" x14ac:dyDescent="0.25">
      <c r="B1185" s="39"/>
      <c r="C1185" s="106">
        <v>6510</v>
      </c>
      <c r="D1185" s="104" t="s">
        <v>313</v>
      </c>
      <c r="E1185" s="104" t="s">
        <v>2596</v>
      </c>
      <c r="F1185" s="165">
        <v>69.311096191406193</v>
      </c>
      <c r="G1185" s="165">
        <v>87.332199096679602</v>
      </c>
      <c r="H1185" s="104">
        <v>574</v>
      </c>
      <c r="I1185" s="104" t="s">
        <v>338</v>
      </c>
      <c r="J1185" s="104" t="s">
        <v>328</v>
      </c>
      <c r="K1185" s="104" t="s">
        <v>354</v>
      </c>
      <c r="L1185" s="104" t="s">
        <v>2597</v>
      </c>
      <c r="M1185" s="41"/>
    </row>
    <row r="1186" spans="2:13" hidden="1" x14ac:dyDescent="0.25">
      <c r="B1186" s="39"/>
      <c r="C1186" s="107">
        <v>1940</v>
      </c>
      <c r="D1186" s="105" t="s">
        <v>313</v>
      </c>
      <c r="E1186" s="105" t="s">
        <v>2598</v>
      </c>
      <c r="F1186" s="165">
        <v>65.281600952148395</v>
      </c>
      <c r="G1186" s="165">
        <v>-126.79799652099599</v>
      </c>
      <c r="H1186" s="105">
        <v>238</v>
      </c>
      <c r="I1186" s="105" t="s">
        <v>323</v>
      </c>
      <c r="J1186" s="105" t="s">
        <v>396</v>
      </c>
      <c r="K1186" s="105" t="s">
        <v>1328</v>
      </c>
      <c r="L1186" s="105" t="s">
        <v>2599</v>
      </c>
      <c r="M1186" s="41"/>
    </row>
    <row r="1187" spans="2:13" hidden="1" x14ac:dyDescent="0.25">
      <c r="B1187" s="39"/>
      <c r="C1187" s="106">
        <v>1880</v>
      </c>
      <c r="D1187" s="104" t="s">
        <v>313</v>
      </c>
      <c r="E1187" s="104" t="s">
        <v>2600</v>
      </c>
      <c r="F1187" s="165">
        <v>52.769409000000003</v>
      </c>
      <c r="G1187" s="165">
        <v>-108.243742</v>
      </c>
      <c r="H1187" s="104">
        <v>1799</v>
      </c>
      <c r="I1187" s="104" t="s">
        <v>323</v>
      </c>
      <c r="J1187" s="104" t="s">
        <v>396</v>
      </c>
      <c r="K1187" s="104" t="s">
        <v>1922</v>
      </c>
      <c r="L1187" s="104" t="s">
        <v>2601</v>
      </c>
      <c r="M1187" s="41"/>
    </row>
    <row r="1188" spans="2:13" hidden="1" x14ac:dyDescent="0.25">
      <c r="B1188" s="39"/>
      <c r="C1188" s="106">
        <v>5394</v>
      </c>
      <c r="D1188" s="104" t="s">
        <v>313</v>
      </c>
      <c r="E1188" s="104" t="s">
        <v>2602</v>
      </c>
      <c r="F1188" s="165">
        <v>62.961300000000001</v>
      </c>
      <c r="G1188" s="165">
        <v>-141.929001</v>
      </c>
      <c r="H1188" s="104">
        <v>1715</v>
      </c>
      <c r="I1188" s="104" t="s">
        <v>323</v>
      </c>
      <c r="J1188" s="104" t="s">
        <v>362</v>
      </c>
      <c r="K1188" s="104" t="s">
        <v>363</v>
      </c>
      <c r="L1188" s="104" t="s">
        <v>2603</v>
      </c>
      <c r="M1188" s="41"/>
    </row>
    <row r="1189" spans="2:13" hidden="1" x14ac:dyDescent="0.25">
      <c r="B1189" s="39"/>
      <c r="C1189" s="106">
        <v>2475</v>
      </c>
      <c r="D1189" s="104" t="s">
        <v>313</v>
      </c>
      <c r="E1189" s="104" t="s">
        <v>2604</v>
      </c>
      <c r="F1189" s="165">
        <v>52.675800000000002</v>
      </c>
      <c r="G1189" s="165">
        <v>1.28278</v>
      </c>
      <c r="H1189" s="104">
        <v>117</v>
      </c>
      <c r="I1189" s="104" t="s">
        <v>315</v>
      </c>
      <c r="J1189" s="104" t="s">
        <v>332</v>
      </c>
      <c r="K1189" s="104" t="s">
        <v>671</v>
      </c>
      <c r="L1189" s="104" t="s">
        <v>2605</v>
      </c>
      <c r="M1189" s="41"/>
    </row>
    <row r="1190" spans="2:13" hidden="1" x14ac:dyDescent="0.25">
      <c r="B1190" s="39"/>
      <c r="C1190" s="107" t="s">
        <v>2606</v>
      </c>
      <c r="D1190" s="105" t="s">
        <v>336</v>
      </c>
      <c r="E1190" s="105" t="s">
        <v>2607</v>
      </c>
      <c r="F1190" s="165">
        <v>22.149598999999998</v>
      </c>
      <c r="G1190" s="165">
        <v>113.59200300000001</v>
      </c>
      <c r="H1190" s="105">
        <v>20</v>
      </c>
      <c r="I1190" s="105" t="s">
        <v>338</v>
      </c>
      <c r="J1190" s="105" t="s">
        <v>2608</v>
      </c>
      <c r="K1190" s="105" t="s">
        <v>2609</v>
      </c>
      <c r="L1190" s="105" t="s">
        <v>2610</v>
      </c>
      <c r="M1190" s="41"/>
    </row>
    <row r="1191" spans="2:13" hidden="1" x14ac:dyDescent="0.25">
      <c r="B1191" s="39"/>
      <c r="C1191" s="106">
        <v>2588</v>
      </c>
      <c r="D1191" s="104" t="s">
        <v>313</v>
      </c>
      <c r="E1191" s="104" t="s">
        <v>2611</v>
      </c>
      <c r="F1191" s="165">
        <v>59.565071000000003</v>
      </c>
      <c r="G1191" s="165">
        <v>9.2131519999999991</v>
      </c>
      <c r="H1191" s="104">
        <v>63</v>
      </c>
      <c r="I1191" s="104" t="s">
        <v>315</v>
      </c>
      <c r="J1191" s="104" t="s">
        <v>400</v>
      </c>
      <c r="K1191" s="104" t="s">
        <v>1501</v>
      </c>
      <c r="L1191" s="104" t="s">
        <v>2612</v>
      </c>
      <c r="M1191" s="41"/>
    </row>
    <row r="1192" spans="2:13" hidden="1" x14ac:dyDescent="0.25">
      <c r="B1192" s="39"/>
      <c r="C1192" s="106">
        <v>2393</v>
      </c>
      <c r="D1192" s="104" t="s">
        <v>313</v>
      </c>
      <c r="E1192" s="104" t="s">
        <v>2613</v>
      </c>
      <c r="F1192" s="165">
        <v>52.919998</v>
      </c>
      <c r="G1192" s="165">
        <v>-1.07917</v>
      </c>
      <c r="H1192" s="104">
        <v>138</v>
      </c>
      <c r="I1192" s="104" t="s">
        <v>315</v>
      </c>
      <c r="J1192" s="104" t="s">
        <v>332</v>
      </c>
      <c r="K1192" s="104" t="s">
        <v>671</v>
      </c>
      <c r="L1192" s="104" t="s">
        <v>2614</v>
      </c>
      <c r="M1192" s="41"/>
    </row>
    <row r="1193" spans="2:13" hidden="1" x14ac:dyDescent="0.25">
      <c r="B1193" s="39"/>
      <c r="C1193" s="106">
        <v>2450</v>
      </c>
      <c r="D1193" s="104" t="s">
        <v>313</v>
      </c>
      <c r="E1193" s="104" t="s">
        <v>2615</v>
      </c>
      <c r="F1193" s="165">
        <v>52.831099999999999</v>
      </c>
      <c r="G1193" s="165">
        <v>-1.32806</v>
      </c>
      <c r="H1193" s="104">
        <v>306</v>
      </c>
      <c r="I1193" s="104" t="s">
        <v>315</v>
      </c>
      <c r="J1193" s="104" t="s">
        <v>332</v>
      </c>
      <c r="K1193" s="104" t="s">
        <v>671</v>
      </c>
      <c r="L1193" s="104" t="s">
        <v>2614</v>
      </c>
      <c r="M1193" s="41"/>
    </row>
    <row r="1194" spans="2:13" hidden="1" x14ac:dyDescent="0.25">
      <c r="B1194" s="39"/>
      <c r="C1194" s="107" t="s">
        <v>2616</v>
      </c>
      <c r="D1194" s="105" t="s">
        <v>336</v>
      </c>
      <c r="E1194" s="105" t="s">
        <v>2617</v>
      </c>
      <c r="F1194" s="165">
        <v>18.309999999999999</v>
      </c>
      <c r="G1194" s="165">
        <v>-15.969722000000001</v>
      </c>
      <c r="H1194" s="105">
        <v>9</v>
      </c>
      <c r="I1194" s="105" t="s">
        <v>344</v>
      </c>
      <c r="J1194" s="105" t="s">
        <v>2618</v>
      </c>
      <c r="K1194" s="105" t="s">
        <v>2619</v>
      </c>
      <c r="L1194" s="105" t="s">
        <v>2620</v>
      </c>
      <c r="M1194" s="41"/>
    </row>
    <row r="1195" spans="2:13" hidden="1" x14ac:dyDescent="0.25">
      <c r="B1195" s="39"/>
      <c r="C1195" s="106">
        <v>35010</v>
      </c>
      <c r="D1195" s="104" t="s">
        <v>313</v>
      </c>
      <c r="E1195" s="104" t="s">
        <v>2621</v>
      </c>
      <c r="F1195" s="165">
        <v>58.625</v>
      </c>
      <c r="G1195" s="165">
        <v>31.385000000000002</v>
      </c>
      <c r="H1195" s="104">
        <v>100</v>
      </c>
      <c r="I1195" s="104" t="s">
        <v>315</v>
      </c>
      <c r="J1195" s="104" t="s">
        <v>328</v>
      </c>
      <c r="K1195" s="104" t="s">
        <v>2622</v>
      </c>
      <c r="L1195" s="104" t="s">
        <v>2623</v>
      </c>
      <c r="M1195" s="41"/>
    </row>
    <row r="1196" spans="2:13" hidden="1" x14ac:dyDescent="0.25">
      <c r="B1196" s="39"/>
      <c r="C1196" s="106">
        <v>32045</v>
      </c>
      <c r="D1196" s="104" t="s">
        <v>313</v>
      </c>
      <c r="E1196" s="104" t="s">
        <v>2624</v>
      </c>
      <c r="F1196" s="165">
        <v>53.811400999999996</v>
      </c>
      <c r="G1196" s="165">
        <v>86.877196999999995</v>
      </c>
      <c r="H1196" s="104">
        <v>1024</v>
      </c>
      <c r="I1196" s="104" t="s">
        <v>315</v>
      </c>
      <c r="J1196" s="104" t="s">
        <v>328</v>
      </c>
      <c r="K1196" s="104" t="s">
        <v>1909</v>
      </c>
      <c r="L1196" s="104" t="s">
        <v>2625</v>
      </c>
      <c r="M1196" s="41"/>
    </row>
    <row r="1197" spans="2:13" hidden="1" x14ac:dyDescent="0.25">
      <c r="B1197" s="39"/>
      <c r="C1197" s="106" t="s">
        <v>2626</v>
      </c>
      <c r="D1197" s="104" t="s">
        <v>336</v>
      </c>
      <c r="E1197" s="104" t="s">
        <v>2627</v>
      </c>
      <c r="F1197" s="165">
        <v>55.019756000000001</v>
      </c>
      <c r="G1197" s="165">
        <v>82.618674999999996</v>
      </c>
      <c r="H1197" s="104">
        <v>365</v>
      </c>
      <c r="I1197" s="104" t="s">
        <v>315</v>
      </c>
      <c r="J1197" s="104" t="s">
        <v>328</v>
      </c>
      <c r="K1197" s="104" t="s">
        <v>2628</v>
      </c>
      <c r="L1197" s="104" t="s">
        <v>2629</v>
      </c>
      <c r="M1197" s="41"/>
    </row>
    <row r="1198" spans="2:13" hidden="1" x14ac:dyDescent="0.25">
      <c r="B1198" s="39"/>
      <c r="C1198" s="106">
        <v>42974</v>
      </c>
      <c r="D1198" s="104" t="s">
        <v>313</v>
      </c>
      <c r="E1198" s="104" t="s">
        <v>2630</v>
      </c>
      <c r="F1198" s="165">
        <v>55.092399999999998</v>
      </c>
      <c r="G1198" s="165">
        <v>83.004501000000005</v>
      </c>
      <c r="H1198" s="104">
        <v>617</v>
      </c>
      <c r="I1198" s="104" t="s">
        <v>338</v>
      </c>
      <c r="J1198" s="104" t="s">
        <v>328</v>
      </c>
      <c r="K1198" s="104" t="s">
        <v>2628</v>
      </c>
      <c r="L1198" s="104" t="s">
        <v>2629</v>
      </c>
      <c r="M1198" s="41"/>
    </row>
    <row r="1199" spans="2:13" hidden="1" x14ac:dyDescent="0.25">
      <c r="B1199" s="39"/>
      <c r="C1199" s="106">
        <v>32057</v>
      </c>
      <c r="D1199" s="104" t="s">
        <v>313</v>
      </c>
      <c r="E1199" s="104" t="s">
        <v>2631</v>
      </c>
      <c r="F1199" s="165">
        <v>66.069396972656193</v>
      </c>
      <c r="G1199" s="165">
        <v>76.520301818847599</v>
      </c>
      <c r="H1199" s="104">
        <v>210</v>
      </c>
      <c r="I1199" s="104" t="s">
        <v>338</v>
      </c>
      <c r="J1199" s="104" t="s">
        <v>328</v>
      </c>
      <c r="K1199" s="104" t="s">
        <v>806</v>
      </c>
      <c r="L1199" s="104" t="s">
        <v>2632</v>
      </c>
      <c r="M1199" s="41"/>
    </row>
    <row r="1200" spans="2:13" hidden="1" x14ac:dyDescent="0.25">
      <c r="B1200" s="39"/>
      <c r="C1200" s="106">
        <v>2639</v>
      </c>
      <c r="D1200" s="104" t="s">
        <v>313</v>
      </c>
      <c r="E1200" s="104" t="s">
        <v>2633</v>
      </c>
      <c r="F1200" s="165">
        <v>52.138500000000001</v>
      </c>
      <c r="G1200" s="165">
        <v>15.7986</v>
      </c>
      <c r="H1200" s="104">
        <v>194</v>
      </c>
      <c r="I1200" s="104" t="s">
        <v>315</v>
      </c>
      <c r="J1200" s="104" t="s">
        <v>606</v>
      </c>
      <c r="K1200" s="104" t="s">
        <v>2634</v>
      </c>
      <c r="L1200" s="104" t="s">
        <v>2635</v>
      </c>
      <c r="M1200" s="41"/>
    </row>
    <row r="1201" spans="2:13" hidden="1" x14ac:dyDescent="0.25">
      <c r="B1201" s="39"/>
      <c r="C1201" s="106">
        <v>27142</v>
      </c>
      <c r="D1201" s="104" t="s">
        <v>313</v>
      </c>
      <c r="E1201" s="104" t="s">
        <v>2636</v>
      </c>
      <c r="F1201" s="165">
        <v>-34.946599999999997</v>
      </c>
      <c r="G1201" s="165">
        <v>150.542451</v>
      </c>
      <c r="H1201" s="104">
        <v>400</v>
      </c>
      <c r="I1201" s="104" t="s">
        <v>372</v>
      </c>
      <c r="J1201" s="104" t="s">
        <v>373</v>
      </c>
      <c r="K1201" s="104" t="s">
        <v>385</v>
      </c>
      <c r="L1201" s="104" t="s">
        <v>2637</v>
      </c>
      <c r="M1201" s="41"/>
    </row>
    <row r="1202" spans="2:13" hidden="1" x14ac:dyDescent="0.25">
      <c r="B1202" s="39"/>
      <c r="C1202" s="106">
        <v>35176</v>
      </c>
      <c r="D1202" s="104" t="s">
        <v>313</v>
      </c>
      <c r="E1202" s="104" t="s">
        <v>2638</v>
      </c>
      <c r="F1202" s="165">
        <v>63.183300018310497</v>
      </c>
      <c r="G1202" s="165">
        <v>75.269996643066406</v>
      </c>
      <c r="H1202" s="104">
        <v>446</v>
      </c>
      <c r="I1202" s="104" t="s">
        <v>338</v>
      </c>
      <c r="J1202" s="104" t="s">
        <v>328</v>
      </c>
      <c r="K1202" s="104" t="s">
        <v>806</v>
      </c>
      <c r="L1202" s="104" t="s">
        <v>2639</v>
      </c>
      <c r="M1202" s="41"/>
    </row>
    <row r="1203" spans="2:13" hidden="1" x14ac:dyDescent="0.25">
      <c r="B1203" s="39"/>
      <c r="C1203" s="106">
        <v>5401</v>
      </c>
      <c r="D1203" s="104" t="s">
        <v>313</v>
      </c>
      <c r="E1203" s="104" t="s">
        <v>2640</v>
      </c>
      <c r="F1203" s="165">
        <v>70.209998999999996</v>
      </c>
      <c r="G1203" s="165">
        <v>-151.00599800000001</v>
      </c>
      <c r="H1203" s="104">
        <v>38</v>
      </c>
      <c r="I1203" s="104" t="s">
        <v>323</v>
      </c>
      <c r="J1203" s="104" t="s">
        <v>362</v>
      </c>
      <c r="K1203" s="104" t="s">
        <v>363</v>
      </c>
      <c r="L1203" s="104" t="s">
        <v>2641</v>
      </c>
      <c r="M1203" s="41"/>
    </row>
    <row r="1204" spans="2:13" hidden="1" x14ac:dyDescent="0.25">
      <c r="B1204" s="39"/>
      <c r="C1204" s="106" t="s">
        <v>2642</v>
      </c>
      <c r="D1204" s="104" t="s">
        <v>336</v>
      </c>
      <c r="E1204" s="104" t="s">
        <v>2643</v>
      </c>
      <c r="F1204" s="165">
        <v>49.498699000000002</v>
      </c>
      <c r="G1204" s="165">
        <v>11.078056</v>
      </c>
      <c r="H1204" s="104">
        <v>1046</v>
      </c>
      <c r="I1204" s="104" t="s">
        <v>315</v>
      </c>
      <c r="J1204" s="104" t="s">
        <v>735</v>
      </c>
      <c r="K1204" s="104" t="s">
        <v>2460</v>
      </c>
      <c r="L1204" s="104" t="s">
        <v>2644</v>
      </c>
      <c r="M1204" s="41"/>
    </row>
    <row r="1205" spans="2:13" hidden="1" x14ac:dyDescent="0.25">
      <c r="B1205" s="39"/>
      <c r="C1205" s="107">
        <v>114</v>
      </c>
      <c r="D1205" s="105" t="s">
        <v>313</v>
      </c>
      <c r="E1205" s="105" t="s">
        <v>2645</v>
      </c>
      <c r="F1205" s="165">
        <v>64.193021999999999</v>
      </c>
      <c r="G1205" s="165">
        <v>-51.676512000000002</v>
      </c>
      <c r="H1205" s="105">
        <v>283</v>
      </c>
      <c r="I1205" s="105" t="s">
        <v>323</v>
      </c>
      <c r="J1205" s="105" t="s">
        <v>324</v>
      </c>
      <c r="K1205" s="105" t="s">
        <v>2030</v>
      </c>
      <c r="L1205" s="105" t="s">
        <v>2646</v>
      </c>
      <c r="M1205" s="41"/>
    </row>
    <row r="1206" spans="2:13" hidden="1" x14ac:dyDescent="0.25">
      <c r="B1206" s="39"/>
      <c r="C1206" s="106">
        <v>42944</v>
      </c>
      <c r="D1206" s="104" t="s">
        <v>313</v>
      </c>
      <c r="E1206" s="104" t="s">
        <v>2647</v>
      </c>
      <c r="F1206" s="165">
        <v>62.110000999999997</v>
      </c>
      <c r="G1206" s="165">
        <v>65.614998</v>
      </c>
      <c r="H1206" s="104">
        <v>361</v>
      </c>
      <c r="I1206" s="104" t="s">
        <v>315</v>
      </c>
      <c r="J1206" s="104" t="s">
        <v>328</v>
      </c>
      <c r="K1206" s="104" t="s">
        <v>1925</v>
      </c>
      <c r="L1206" s="104" t="s">
        <v>2648</v>
      </c>
      <c r="M1206" s="41"/>
    </row>
    <row r="1207" spans="2:13" hidden="1" x14ac:dyDescent="0.25">
      <c r="B1207" s="39"/>
      <c r="C1207" s="106">
        <v>2679</v>
      </c>
      <c r="D1207" s="104" t="s">
        <v>313</v>
      </c>
      <c r="E1207" s="104" t="s">
        <v>2649</v>
      </c>
      <c r="F1207" s="165">
        <v>63.048599000000003</v>
      </c>
      <c r="G1207" s="165">
        <v>17.768899999999999</v>
      </c>
      <c r="H1207" s="104">
        <v>34</v>
      </c>
      <c r="I1207" s="104" t="s">
        <v>315</v>
      </c>
      <c r="J1207" s="104" t="s">
        <v>499</v>
      </c>
      <c r="K1207" s="104" t="s">
        <v>516</v>
      </c>
      <c r="L1207" s="104" t="s">
        <v>2650</v>
      </c>
      <c r="M1207" s="41"/>
    </row>
    <row r="1208" spans="2:13" hidden="1" x14ac:dyDescent="0.25">
      <c r="B1208" s="39"/>
      <c r="C1208" s="107" t="s">
        <v>2651</v>
      </c>
      <c r="D1208" s="105" t="s">
        <v>336</v>
      </c>
      <c r="E1208" s="105" t="s">
        <v>2652</v>
      </c>
      <c r="F1208" s="165">
        <v>37.720084999999997</v>
      </c>
      <c r="G1208" s="165">
        <v>-122.22118399999999</v>
      </c>
      <c r="H1208" s="105">
        <v>9</v>
      </c>
      <c r="I1208" s="105" t="s">
        <v>323</v>
      </c>
      <c r="J1208" s="105" t="s">
        <v>362</v>
      </c>
      <c r="K1208" s="105" t="s">
        <v>911</v>
      </c>
      <c r="L1208" s="105" t="s">
        <v>2653</v>
      </c>
      <c r="M1208" s="41"/>
    </row>
    <row r="1209" spans="2:13" hidden="1" x14ac:dyDescent="0.25">
      <c r="B1209" s="39"/>
      <c r="C1209" s="106">
        <v>2549</v>
      </c>
      <c r="D1209" s="104" t="s">
        <v>313</v>
      </c>
      <c r="E1209" s="104" t="s">
        <v>2654</v>
      </c>
      <c r="F1209" s="165">
        <v>55.476699829101499</v>
      </c>
      <c r="G1209" s="165">
        <v>10.3309001922607</v>
      </c>
      <c r="H1209" s="104">
        <v>56</v>
      </c>
      <c r="I1209" s="104" t="s">
        <v>315</v>
      </c>
      <c r="J1209" s="104" t="s">
        <v>316</v>
      </c>
      <c r="K1209" s="104" t="s">
        <v>742</v>
      </c>
      <c r="L1209" s="104" t="s">
        <v>2655</v>
      </c>
      <c r="M1209" s="41"/>
    </row>
    <row r="1210" spans="2:13" hidden="1" x14ac:dyDescent="0.25">
      <c r="B1210" s="39"/>
      <c r="C1210" s="106">
        <v>35177</v>
      </c>
      <c r="D1210" s="104" t="s">
        <v>313</v>
      </c>
      <c r="E1210" s="104" t="s">
        <v>2656</v>
      </c>
      <c r="F1210" s="165">
        <v>59.410065000000003</v>
      </c>
      <c r="G1210" s="165">
        <v>143.05650299999999</v>
      </c>
      <c r="H1210" s="104">
        <v>45</v>
      </c>
      <c r="I1210" s="104" t="s">
        <v>338</v>
      </c>
      <c r="J1210" s="104" t="s">
        <v>328</v>
      </c>
      <c r="K1210" s="104" t="s">
        <v>2576</v>
      </c>
      <c r="L1210" s="104" t="s">
        <v>2657</v>
      </c>
      <c r="M1210" s="41"/>
    </row>
    <row r="1211" spans="2:13" hidden="1" x14ac:dyDescent="0.25">
      <c r="B1211" s="39"/>
      <c r="C1211" s="106" t="s">
        <v>2658</v>
      </c>
      <c r="D1211" s="104" t="s">
        <v>336</v>
      </c>
      <c r="E1211" s="104" t="s">
        <v>2659</v>
      </c>
      <c r="F1211" s="165">
        <v>35.393388000000002</v>
      </c>
      <c r="G1211" s="165">
        <v>-97.598247999999998</v>
      </c>
      <c r="H1211" s="104">
        <v>1295</v>
      </c>
      <c r="I1211" s="104" t="s">
        <v>323</v>
      </c>
      <c r="J1211" s="104" t="s">
        <v>362</v>
      </c>
      <c r="K1211" s="104" t="s">
        <v>2660</v>
      </c>
      <c r="L1211" s="104" t="s">
        <v>2661</v>
      </c>
      <c r="M1211" s="41"/>
    </row>
    <row r="1212" spans="2:13" hidden="1" x14ac:dyDescent="0.25">
      <c r="B1212" s="39"/>
      <c r="C1212" s="106">
        <v>35046</v>
      </c>
      <c r="D1212" s="104" t="s">
        <v>313</v>
      </c>
      <c r="E1212" s="104" t="s">
        <v>2662</v>
      </c>
      <c r="F1212" s="165">
        <v>68.151802000000004</v>
      </c>
      <c r="G1212" s="165">
        <v>33.463901999999997</v>
      </c>
      <c r="H1212" s="104">
        <v>702</v>
      </c>
      <c r="I1212" s="104" t="s">
        <v>315</v>
      </c>
      <c r="J1212" s="104" t="s">
        <v>328</v>
      </c>
      <c r="K1212" s="104" t="s">
        <v>2465</v>
      </c>
      <c r="L1212" s="104" t="s">
        <v>2663</v>
      </c>
      <c r="M1212" s="41"/>
    </row>
    <row r="1213" spans="2:13" hidden="1" x14ac:dyDescent="0.25">
      <c r="B1213" s="39"/>
      <c r="C1213" s="106">
        <v>2635</v>
      </c>
      <c r="D1213" s="104" t="s">
        <v>313</v>
      </c>
      <c r="E1213" s="104" t="s">
        <v>2664</v>
      </c>
      <c r="F1213" s="165">
        <v>53.481898999999999</v>
      </c>
      <c r="G1213" s="165">
        <v>20.9377</v>
      </c>
      <c r="H1213" s="104">
        <v>463</v>
      </c>
      <c r="I1213" s="104" t="s">
        <v>315</v>
      </c>
      <c r="J1213" s="104" t="s">
        <v>606</v>
      </c>
      <c r="K1213" s="104" t="s">
        <v>2665</v>
      </c>
      <c r="L1213" s="104" t="s">
        <v>2666</v>
      </c>
      <c r="M1213" s="41"/>
    </row>
    <row r="1214" spans="2:13" hidden="1" x14ac:dyDescent="0.25">
      <c r="B1214" s="39"/>
      <c r="C1214" s="106">
        <v>32510</v>
      </c>
      <c r="D1214" s="104" t="s">
        <v>313</v>
      </c>
      <c r="E1214" s="104" t="s">
        <v>2667</v>
      </c>
      <c r="F1214" s="165">
        <v>60.401833000000003</v>
      </c>
      <c r="G1214" s="165">
        <v>120.476094</v>
      </c>
      <c r="H1214" s="104">
        <v>656</v>
      </c>
      <c r="I1214" s="104" t="s">
        <v>338</v>
      </c>
      <c r="J1214" s="104" t="s">
        <v>328</v>
      </c>
      <c r="K1214" s="104" t="s">
        <v>698</v>
      </c>
      <c r="L1214" s="104" t="s">
        <v>2668</v>
      </c>
      <c r="M1214" s="41"/>
    </row>
    <row r="1215" spans="2:13" hidden="1" x14ac:dyDescent="0.25">
      <c r="B1215" s="39"/>
      <c r="C1215" s="107" t="s">
        <v>2669</v>
      </c>
      <c r="D1215" s="105" t="s">
        <v>336</v>
      </c>
      <c r="E1215" s="105" t="s">
        <v>2670</v>
      </c>
      <c r="F1215" s="165">
        <v>41.303199999999997</v>
      </c>
      <c r="G1215" s="165">
        <v>-95.894096000000005</v>
      </c>
      <c r="H1215" s="105">
        <v>984</v>
      </c>
      <c r="I1215" s="105" t="s">
        <v>323</v>
      </c>
      <c r="J1215" s="105" t="s">
        <v>362</v>
      </c>
      <c r="K1215" s="105" t="s">
        <v>2671</v>
      </c>
      <c r="L1215" s="105" t="s">
        <v>2672</v>
      </c>
      <c r="M1215" s="41"/>
    </row>
    <row r="1216" spans="2:13" hidden="1" x14ac:dyDescent="0.25">
      <c r="B1216" s="39"/>
      <c r="C1216" s="107">
        <v>44356</v>
      </c>
      <c r="D1216" s="105" t="s">
        <v>313</v>
      </c>
      <c r="E1216" s="105" t="s">
        <v>2673</v>
      </c>
      <c r="F1216" s="165">
        <v>54.974997999999999</v>
      </c>
      <c r="G1216" s="165">
        <v>73.555000000000007</v>
      </c>
      <c r="H1216" s="105">
        <v>380</v>
      </c>
      <c r="I1216" s="105" t="s">
        <v>338</v>
      </c>
      <c r="J1216" s="105" t="s">
        <v>328</v>
      </c>
      <c r="K1216" s="105" t="s">
        <v>2674</v>
      </c>
      <c r="L1216" s="105" t="s">
        <v>2675</v>
      </c>
      <c r="M1216" s="41"/>
    </row>
    <row r="1217" spans="2:13" hidden="1" x14ac:dyDescent="0.25">
      <c r="B1217" s="39"/>
      <c r="C1217" s="106">
        <v>6508</v>
      </c>
      <c r="D1217" s="104" t="s">
        <v>313</v>
      </c>
      <c r="E1217" s="104" t="s">
        <v>2676</v>
      </c>
      <c r="F1217" s="165">
        <v>54.966999053955</v>
      </c>
      <c r="G1217" s="165">
        <v>73.310501098632798</v>
      </c>
      <c r="H1217" s="104">
        <v>311</v>
      </c>
      <c r="I1217" s="104" t="s">
        <v>338</v>
      </c>
      <c r="J1217" s="104" t="s">
        <v>328</v>
      </c>
      <c r="K1217" s="104" t="s">
        <v>2674</v>
      </c>
      <c r="L1217" s="104" t="s">
        <v>2675</v>
      </c>
      <c r="M1217" s="41"/>
    </row>
    <row r="1218" spans="2:13" hidden="1" x14ac:dyDescent="0.25">
      <c r="B1218" s="39"/>
      <c r="C1218" s="106">
        <v>44659</v>
      </c>
      <c r="D1218" s="104" t="s">
        <v>313</v>
      </c>
      <c r="E1218" s="104" t="s">
        <v>2677</v>
      </c>
      <c r="F1218" s="165">
        <v>62.457000999999998</v>
      </c>
      <c r="G1218" s="165">
        <v>155.74499499999999</v>
      </c>
      <c r="H1218" s="104">
        <v>1732</v>
      </c>
      <c r="I1218" s="104" t="s">
        <v>315</v>
      </c>
      <c r="J1218" s="104" t="s">
        <v>328</v>
      </c>
      <c r="K1218" s="104" t="s">
        <v>992</v>
      </c>
      <c r="L1218" s="104" t="s">
        <v>2678</v>
      </c>
      <c r="M1218" s="41"/>
    </row>
    <row r="1219" spans="2:13" hidden="1" x14ac:dyDescent="0.25">
      <c r="B1219" s="39"/>
      <c r="C1219" s="106" t="s">
        <v>2679</v>
      </c>
      <c r="D1219" s="104" t="s">
        <v>336</v>
      </c>
      <c r="E1219" s="104" t="s">
        <v>2680</v>
      </c>
      <c r="F1219" s="165">
        <v>34.055999999999997</v>
      </c>
      <c r="G1219" s="165">
        <v>-117.600998</v>
      </c>
      <c r="H1219" s="104">
        <v>944</v>
      </c>
      <c r="I1219" s="104" t="s">
        <v>323</v>
      </c>
      <c r="J1219" s="104" t="s">
        <v>362</v>
      </c>
      <c r="K1219" s="104" t="s">
        <v>911</v>
      </c>
      <c r="L1219" s="104" t="s">
        <v>2681</v>
      </c>
      <c r="M1219" s="41"/>
    </row>
    <row r="1220" spans="2:13" hidden="1" x14ac:dyDescent="0.25">
      <c r="B1220" s="39"/>
      <c r="C1220" s="106">
        <v>27095</v>
      </c>
      <c r="D1220" s="104" t="s">
        <v>313</v>
      </c>
      <c r="E1220" s="104" t="s">
        <v>2682</v>
      </c>
      <c r="F1220" s="165">
        <v>-33.382013999999998</v>
      </c>
      <c r="G1220" s="165">
        <v>149.13126199999999</v>
      </c>
      <c r="H1220" s="104">
        <v>3115</v>
      </c>
      <c r="I1220" s="104" t="s">
        <v>372</v>
      </c>
      <c r="J1220" s="104" t="s">
        <v>373</v>
      </c>
      <c r="K1220" s="104" t="s">
        <v>385</v>
      </c>
      <c r="L1220" s="104" t="s">
        <v>2683</v>
      </c>
      <c r="M1220" s="41"/>
    </row>
    <row r="1221" spans="2:13" hidden="1" x14ac:dyDescent="0.25">
      <c r="B1221" s="39"/>
      <c r="C1221" s="107" t="s">
        <v>2684</v>
      </c>
      <c r="D1221" s="105" t="s">
        <v>336</v>
      </c>
      <c r="E1221" s="105" t="s">
        <v>2685</v>
      </c>
      <c r="F1221" s="165">
        <v>12.5014</v>
      </c>
      <c r="G1221" s="165">
        <v>-70.015197999999998</v>
      </c>
      <c r="H1221" s="105">
        <v>60</v>
      </c>
      <c r="I1221" s="105" t="s">
        <v>323</v>
      </c>
      <c r="J1221" s="105" t="s">
        <v>2686</v>
      </c>
      <c r="K1221" s="105" t="s">
        <v>2687</v>
      </c>
      <c r="L1221" s="105" t="s">
        <v>2688</v>
      </c>
      <c r="M1221" s="41"/>
    </row>
    <row r="1222" spans="2:13" hidden="1" x14ac:dyDescent="0.25">
      <c r="B1222" s="39"/>
      <c r="C1222" s="106">
        <v>2693</v>
      </c>
      <c r="D1222" s="104" t="s">
        <v>313</v>
      </c>
      <c r="E1222" s="104" t="s">
        <v>498</v>
      </c>
      <c r="F1222" s="165">
        <v>59.223701477050703</v>
      </c>
      <c r="G1222" s="165">
        <v>15.0380001068115</v>
      </c>
      <c r="H1222" s="104">
        <v>188</v>
      </c>
      <c r="I1222" s="104" t="s">
        <v>315</v>
      </c>
      <c r="J1222" s="104" t="s">
        <v>499</v>
      </c>
      <c r="K1222" s="104" t="s">
        <v>500</v>
      </c>
      <c r="L1222" s="104" t="s">
        <v>4050</v>
      </c>
      <c r="M1222" s="41"/>
    </row>
    <row r="1223" spans="2:13" hidden="1" x14ac:dyDescent="0.25">
      <c r="B1223" s="39"/>
      <c r="C1223" s="107">
        <v>26408</v>
      </c>
      <c r="D1223" s="105" t="s">
        <v>313</v>
      </c>
      <c r="E1223" s="105" t="s">
        <v>2689</v>
      </c>
      <c r="F1223" s="165">
        <v>51.795799255371001</v>
      </c>
      <c r="G1223" s="165">
        <v>55.456699371337798</v>
      </c>
      <c r="H1223" s="105">
        <v>387</v>
      </c>
      <c r="I1223" s="105" t="s">
        <v>315</v>
      </c>
      <c r="J1223" s="105" t="s">
        <v>328</v>
      </c>
      <c r="K1223" s="105" t="s">
        <v>868</v>
      </c>
      <c r="L1223" s="105" t="s">
        <v>2690</v>
      </c>
      <c r="M1223" s="41"/>
    </row>
    <row r="1224" spans="2:13" hidden="1" x14ac:dyDescent="0.25">
      <c r="B1224" s="39"/>
      <c r="C1224" s="107" t="s">
        <v>2691</v>
      </c>
      <c r="D1224" s="105" t="s">
        <v>336</v>
      </c>
      <c r="E1224" s="105" t="s">
        <v>2692</v>
      </c>
      <c r="F1224" s="165">
        <v>45.670724999999997</v>
      </c>
      <c r="G1224" s="165">
        <v>9.7092229999999997</v>
      </c>
      <c r="H1224" s="105">
        <v>782</v>
      </c>
      <c r="I1224" s="105" t="s">
        <v>315</v>
      </c>
      <c r="J1224" s="105" t="s">
        <v>664</v>
      </c>
      <c r="K1224" s="105" t="s">
        <v>1398</v>
      </c>
      <c r="L1224" s="105" t="s">
        <v>2693</v>
      </c>
      <c r="M1224" s="41"/>
    </row>
    <row r="1225" spans="2:13" hidden="1" x14ac:dyDescent="0.25">
      <c r="B1225" s="39"/>
      <c r="C1225" s="107">
        <v>2456</v>
      </c>
      <c r="D1225" s="105" t="s">
        <v>313</v>
      </c>
      <c r="E1225" s="105" t="s">
        <v>2694</v>
      </c>
      <c r="F1225" s="165">
        <v>58.957801818847599</v>
      </c>
      <c r="G1225" s="165">
        <v>-2.9049999713897701</v>
      </c>
      <c r="H1225" s="105">
        <v>50</v>
      </c>
      <c r="I1225" s="105" t="s">
        <v>315</v>
      </c>
      <c r="J1225" s="105" t="s">
        <v>332</v>
      </c>
      <c r="K1225" s="105" t="s">
        <v>333</v>
      </c>
      <c r="L1225" s="105" t="s">
        <v>2695</v>
      </c>
      <c r="M1225" s="41"/>
    </row>
    <row r="1226" spans="2:13" hidden="1" x14ac:dyDescent="0.25">
      <c r="B1226" s="39"/>
      <c r="C1226" s="106" t="s">
        <v>2696</v>
      </c>
      <c r="D1226" s="104" t="s">
        <v>336</v>
      </c>
      <c r="E1226" s="104" t="s">
        <v>2697</v>
      </c>
      <c r="F1226" s="165">
        <v>28.429399490356399</v>
      </c>
      <c r="G1226" s="165">
        <v>-81.308998107910099</v>
      </c>
      <c r="H1226" s="104">
        <v>96</v>
      </c>
      <c r="I1226" s="104" t="s">
        <v>323</v>
      </c>
      <c r="J1226" s="104" t="s">
        <v>362</v>
      </c>
      <c r="K1226" s="104" t="s">
        <v>1410</v>
      </c>
      <c r="L1226" s="104" t="s">
        <v>2698</v>
      </c>
      <c r="M1226" s="41"/>
    </row>
    <row r="1227" spans="2:13" hidden="1" x14ac:dyDescent="0.25">
      <c r="B1227" s="39"/>
      <c r="C1227" s="107" t="s">
        <v>2699</v>
      </c>
      <c r="D1227" s="105" t="s">
        <v>336</v>
      </c>
      <c r="E1227" s="105" t="s">
        <v>2700</v>
      </c>
      <c r="F1227" s="165">
        <v>28.777599334716701</v>
      </c>
      <c r="G1227" s="165">
        <v>-81.237503051757798</v>
      </c>
      <c r="H1227" s="105">
        <v>55</v>
      </c>
      <c r="I1227" s="105" t="s">
        <v>323</v>
      </c>
      <c r="J1227" s="105" t="s">
        <v>362</v>
      </c>
      <c r="K1227" s="105" t="s">
        <v>1410</v>
      </c>
      <c r="L1227" s="105" t="s">
        <v>2698</v>
      </c>
      <c r="M1227" s="41"/>
    </row>
    <row r="1228" spans="2:13" hidden="1" x14ac:dyDescent="0.25">
      <c r="B1228" s="39"/>
      <c r="C1228" s="106">
        <v>34946</v>
      </c>
      <c r="D1228" s="104" t="s">
        <v>313</v>
      </c>
      <c r="E1228" s="104" t="s">
        <v>2701</v>
      </c>
      <c r="F1228" s="165">
        <v>54.439999</v>
      </c>
      <c r="G1228" s="165">
        <v>30.296700000000001</v>
      </c>
      <c r="H1228" s="104">
        <v>620</v>
      </c>
      <c r="I1228" s="104" t="s">
        <v>315</v>
      </c>
      <c r="J1228" s="104" t="s">
        <v>567</v>
      </c>
      <c r="K1228" s="104" t="s">
        <v>2702</v>
      </c>
      <c r="L1228" s="104" t="s">
        <v>2703</v>
      </c>
      <c r="M1228" s="41"/>
    </row>
    <row r="1229" spans="2:13" hidden="1" x14ac:dyDescent="0.25">
      <c r="B1229" s="39"/>
      <c r="C1229" s="106" t="s">
        <v>2704</v>
      </c>
      <c r="D1229" s="104" t="s">
        <v>336</v>
      </c>
      <c r="E1229" s="104" t="s">
        <v>2705</v>
      </c>
      <c r="F1229" s="165">
        <v>34.427298999999998</v>
      </c>
      <c r="G1229" s="165">
        <v>135.24400299999999</v>
      </c>
      <c r="H1229" s="104">
        <v>26</v>
      </c>
      <c r="I1229" s="104" t="s">
        <v>338</v>
      </c>
      <c r="J1229" s="104" t="s">
        <v>1451</v>
      </c>
      <c r="K1229" s="104" t="s">
        <v>2706</v>
      </c>
      <c r="L1229" s="104" t="s">
        <v>2707</v>
      </c>
      <c r="M1229" s="41"/>
    </row>
    <row r="1230" spans="2:13" hidden="1" x14ac:dyDescent="0.25">
      <c r="B1230" s="39"/>
      <c r="C1230" s="107" t="s">
        <v>2708</v>
      </c>
      <c r="D1230" s="105" t="s">
        <v>336</v>
      </c>
      <c r="E1230" s="105" t="s">
        <v>2709</v>
      </c>
      <c r="F1230" s="165">
        <v>34.785499999999999</v>
      </c>
      <c r="G1230" s="165">
        <v>135.43800400000001</v>
      </c>
      <c r="H1230" s="105">
        <v>50</v>
      </c>
      <c r="I1230" s="105" t="s">
        <v>338</v>
      </c>
      <c r="J1230" s="105" t="s">
        <v>1451</v>
      </c>
      <c r="K1230" s="105" t="s">
        <v>2706</v>
      </c>
      <c r="L1230" s="105" t="s">
        <v>2707</v>
      </c>
      <c r="M1230" s="41"/>
    </row>
    <row r="1231" spans="2:13" hidden="1" x14ac:dyDescent="0.25">
      <c r="B1231" s="39"/>
      <c r="C1231" s="106" t="s">
        <v>2710</v>
      </c>
      <c r="D1231" s="104" t="s">
        <v>336</v>
      </c>
      <c r="E1231" s="104" t="s">
        <v>2711</v>
      </c>
      <c r="F1231" s="165">
        <v>60.193900999999997</v>
      </c>
      <c r="G1231" s="165">
        <v>11.1004</v>
      </c>
      <c r="H1231" s="104">
        <v>681</v>
      </c>
      <c r="I1231" s="104" t="s">
        <v>315</v>
      </c>
      <c r="J1231" s="104" t="s">
        <v>400</v>
      </c>
      <c r="K1231" s="104" t="s">
        <v>2712</v>
      </c>
      <c r="L1231" s="104" t="s">
        <v>2713</v>
      </c>
      <c r="M1231" s="41"/>
    </row>
    <row r="1232" spans="2:13" hidden="1" x14ac:dyDescent="0.25">
      <c r="B1232" s="39"/>
      <c r="C1232" s="107">
        <v>2592</v>
      </c>
      <c r="D1232" s="105" t="s">
        <v>313</v>
      </c>
      <c r="E1232" s="105" t="s">
        <v>2714</v>
      </c>
      <c r="F1232" s="165">
        <v>59.378816999999998</v>
      </c>
      <c r="G1232" s="165">
        <v>10.785439</v>
      </c>
      <c r="H1232" s="105">
        <v>174</v>
      </c>
      <c r="I1232" s="105" t="s">
        <v>315</v>
      </c>
      <c r="J1232" s="105" t="s">
        <v>400</v>
      </c>
      <c r="K1232" s="105" t="s">
        <v>2712</v>
      </c>
      <c r="L1232" s="105" t="s">
        <v>2713</v>
      </c>
      <c r="M1232" s="41"/>
    </row>
    <row r="1233" spans="2:13" hidden="1" x14ac:dyDescent="0.25">
      <c r="B1233" s="39"/>
      <c r="C1233" s="106">
        <v>6027</v>
      </c>
      <c r="D1233" s="104" t="s">
        <v>313</v>
      </c>
      <c r="E1233" s="104" t="s">
        <v>2715</v>
      </c>
      <c r="F1233" s="165">
        <v>-40.611198000000002</v>
      </c>
      <c r="G1233" s="165">
        <v>-73.060997</v>
      </c>
      <c r="H1233" s="104">
        <v>187</v>
      </c>
      <c r="I1233" s="104" t="s">
        <v>358</v>
      </c>
      <c r="J1233" s="104" t="s">
        <v>617</v>
      </c>
      <c r="K1233" s="104" t="s">
        <v>971</v>
      </c>
      <c r="L1233" s="104" t="s">
        <v>2716</v>
      </c>
      <c r="M1233" s="41"/>
    </row>
    <row r="1234" spans="2:13" hidden="1" x14ac:dyDescent="0.25">
      <c r="B1234" s="39"/>
      <c r="C1234" s="106">
        <v>43014</v>
      </c>
      <c r="D1234" s="104" t="s">
        <v>313</v>
      </c>
      <c r="E1234" s="104" t="s">
        <v>2717</v>
      </c>
      <c r="F1234" s="165">
        <v>57.299999</v>
      </c>
      <c r="G1234" s="165">
        <v>28.433299999999999</v>
      </c>
      <c r="H1234" s="104">
        <v>220</v>
      </c>
      <c r="I1234" s="104" t="s">
        <v>315</v>
      </c>
      <c r="J1234" s="104" t="s">
        <v>328</v>
      </c>
      <c r="K1234" s="104" t="s">
        <v>1496</v>
      </c>
      <c r="L1234" s="104" t="s">
        <v>2718</v>
      </c>
      <c r="M1234" s="41"/>
    </row>
    <row r="1235" spans="2:13" hidden="1" x14ac:dyDescent="0.25">
      <c r="B1235" s="39"/>
      <c r="C1235" s="106" t="s">
        <v>2719</v>
      </c>
      <c r="D1235" s="104" t="s">
        <v>336</v>
      </c>
      <c r="E1235" s="104" t="s">
        <v>2720</v>
      </c>
      <c r="F1235" s="165">
        <v>44.572127000000002</v>
      </c>
      <c r="G1235" s="165">
        <v>26.103396</v>
      </c>
      <c r="H1235" s="104">
        <v>314</v>
      </c>
      <c r="I1235" s="104" t="s">
        <v>315</v>
      </c>
      <c r="J1235" s="104" t="s">
        <v>2721</v>
      </c>
      <c r="K1235" s="104" t="s">
        <v>2722</v>
      </c>
      <c r="L1235" s="104" t="s">
        <v>2723</v>
      </c>
      <c r="M1235" s="41"/>
    </row>
    <row r="1236" spans="2:13" hidden="1" x14ac:dyDescent="0.25">
      <c r="B1236" s="39"/>
      <c r="C1236" s="107" t="s">
        <v>2724</v>
      </c>
      <c r="D1236" s="105" t="s">
        <v>336</v>
      </c>
      <c r="E1236" s="105" t="s">
        <v>2725</v>
      </c>
      <c r="F1236" s="165">
        <v>45.322498000000003</v>
      </c>
      <c r="G1236" s="165">
        <v>-75.669196999999997</v>
      </c>
      <c r="H1236" s="105">
        <v>374</v>
      </c>
      <c r="I1236" s="105" t="s">
        <v>323</v>
      </c>
      <c r="J1236" s="105" t="s">
        <v>396</v>
      </c>
      <c r="K1236" s="105" t="s">
        <v>1881</v>
      </c>
      <c r="L1236" s="105" t="s">
        <v>2726</v>
      </c>
      <c r="M1236" s="41"/>
    </row>
    <row r="1237" spans="2:13" hidden="1" x14ac:dyDescent="0.25">
      <c r="B1237" s="39"/>
      <c r="C1237" s="107">
        <v>2819</v>
      </c>
      <c r="D1237" s="105" t="s">
        <v>313</v>
      </c>
      <c r="E1237" s="105" t="s">
        <v>2727</v>
      </c>
      <c r="F1237" s="165">
        <v>-33.606998443599998</v>
      </c>
      <c r="G1237" s="165">
        <v>22.188999175999999</v>
      </c>
      <c r="H1237" s="105">
        <v>1063</v>
      </c>
      <c r="I1237" s="105" t="s">
        <v>344</v>
      </c>
      <c r="J1237" s="105" t="s">
        <v>755</v>
      </c>
      <c r="K1237" s="105" t="s">
        <v>938</v>
      </c>
      <c r="L1237" s="105" t="s">
        <v>2728</v>
      </c>
      <c r="M1237" s="41"/>
    </row>
    <row r="1238" spans="2:13" hidden="1" x14ac:dyDescent="0.25">
      <c r="B1238" s="39"/>
      <c r="C1238" s="106">
        <v>2334</v>
      </c>
      <c r="D1238" s="104" t="s">
        <v>313</v>
      </c>
      <c r="E1238" s="104" t="s">
        <v>2729</v>
      </c>
      <c r="F1238" s="165">
        <v>64.930098999999998</v>
      </c>
      <c r="G1238" s="165">
        <v>25.354600999999999</v>
      </c>
      <c r="H1238" s="104">
        <v>47</v>
      </c>
      <c r="I1238" s="104" t="s">
        <v>315</v>
      </c>
      <c r="J1238" s="104" t="s">
        <v>1351</v>
      </c>
      <c r="K1238" s="104" t="s">
        <v>2054</v>
      </c>
      <c r="L1238" s="104" t="s">
        <v>2730</v>
      </c>
      <c r="M1238" s="41"/>
    </row>
    <row r="1239" spans="2:13" hidden="1" x14ac:dyDescent="0.25">
      <c r="B1239" s="39"/>
      <c r="C1239" s="106" t="s">
        <v>2731</v>
      </c>
      <c r="D1239" s="104" t="s">
        <v>336</v>
      </c>
      <c r="E1239" s="104" t="s">
        <v>2732</v>
      </c>
      <c r="F1239" s="165">
        <v>55.871898999999999</v>
      </c>
      <c r="G1239" s="165">
        <v>-4.4330600000000002</v>
      </c>
      <c r="H1239" s="104">
        <v>26</v>
      </c>
      <c r="I1239" s="104" t="s">
        <v>315</v>
      </c>
      <c r="J1239" s="104" t="s">
        <v>332</v>
      </c>
      <c r="K1239" s="104" t="s">
        <v>333</v>
      </c>
      <c r="L1239" s="104" t="s">
        <v>2733</v>
      </c>
      <c r="M1239" s="41"/>
    </row>
    <row r="1240" spans="2:13" hidden="1" x14ac:dyDescent="0.25">
      <c r="B1240" s="39"/>
      <c r="C1240" s="106">
        <v>42938</v>
      </c>
      <c r="D1240" s="104" t="s">
        <v>313</v>
      </c>
      <c r="E1240" s="104" t="s">
        <v>2734</v>
      </c>
      <c r="F1240" s="165">
        <v>59.081989999999998</v>
      </c>
      <c r="G1240" s="165">
        <v>159.89231599999999</v>
      </c>
      <c r="H1240" s="104">
        <v>112</v>
      </c>
      <c r="I1240" s="104" t="s">
        <v>338</v>
      </c>
      <c r="J1240" s="104" t="s">
        <v>328</v>
      </c>
      <c r="K1240" s="104" t="s">
        <v>2735</v>
      </c>
      <c r="L1240" s="104" t="s">
        <v>2736</v>
      </c>
      <c r="M1240" s="41"/>
    </row>
    <row r="1241" spans="2:13" hidden="1" x14ac:dyDescent="0.25">
      <c r="B1241" s="39"/>
      <c r="C1241" s="106">
        <v>2762</v>
      </c>
      <c r="D1241" s="104" t="s">
        <v>313</v>
      </c>
      <c r="E1241" s="104" t="s">
        <v>2737</v>
      </c>
      <c r="F1241" s="165">
        <v>55.973201751708899</v>
      </c>
      <c r="G1241" s="165">
        <v>21.0939006805419</v>
      </c>
      <c r="H1241" s="104">
        <v>33</v>
      </c>
      <c r="I1241" s="104" t="s">
        <v>315</v>
      </c>
      <c r="J1241" s="104" t="s">
        <v>1892</v>
      </c>
      <c r="K1241" s="104" t="s">
        <v>2738</v>
      </c>
      <c r="L1241" s="104" t="s">
        <v>2739</v>
      </c>
      <c r="M1241" s="41"/>
    </row>
    <row r="1242" spans="2:13" hidden="1" x14ac:dyDescent="0.25">
      <c r="B1242" s="39"/>
      <c r="C1242" s="106" t="s">
        <v>2740</v>
      </c>
      <c r="D1242" s="104" t="s">
        <v>336</v>
      </c>
      <c r="E1242" s="104" t="s">
        <v>2741</v>
      </c>
      <c r="F1242" s="165">
        <v>38.175998999999997</v>
      </c>
      <c r="G1242" s="165">
        <v>13.090999999999999</v>
      </c>
      <c r="H1242" s="104">
        <v>65</v>
      </c>
      <c r="I1242" s="104" t="s">
        <v>315</v>
      </c>
      <c r="J1242" s="104" t="s">
        <v>664</v>
      </c>
      <c r="K1242" s="104" t="s">
        <v>968</v>
      </c>
      <c r="L1242" s="104" t="s">
        <v>2742</v>
      </c>
      <c r="M1242" s="41"/>
    </row>
    <row r="1243" spans="2:13" hidden="1" x14ac:dyDescent="0.25">
      <c r="B1243" s="39"/>
      <c r="C1243" s="107" t="s">
        <v>2743</v>
      </c>
      <c r="D1243" s="105" t="s">
        <v>336</v>
      </c>
      <c r="E1243" s="105" t="s">
        <v>2744</v>
      </c>
      <c r="F1243" s="165">
        <v>39.551701000000001</v>
      </c>
      <c r="G1243" s="165">
        <v>2.73881</v>
      </c>
      <c r="H1243" s="105">
        <v>27</v>
      </c>
      <c r="I1243" s="105" t="s">
        <v>315</v>
      </c>
      <c r="J1243" s="105" t="s">
        <v>414</v>
      </c>
      <c r="K1243" s="105" t="s">
        <v>1726</v>
      </c>
      <c r="L1243" s="105" t="s">
        <v>2745</v>
      </c>
      <c r="M1243" s="41"/>
    </row>
    <row r="1244" spans="2:13" hidden="1" x14ac:dyDescent="0.25">
      <c r="B1244" s="39"/>
      <c r="C1244" s="106">
        <v>5336</v>
      </c>
      <c r="D1244" s="104" t="s">
        <v>313</v>
      </c>
      <c r="E1244" s="104" t="s">
        <v>2746</v>
      </c>
      <c r="F1244" s="165">
        <v>61.594898000000001</v>
      </c>
      <c r="G1244" s="165">
        <v>-149.08901</v>
      </c>
      <c r="H1244" s="104">
        <v>242</v>
      </c>
      <c r="I1244" s="104" t="s">
        <v>323</v>
      </c>
      <c r="J1244" s="104" t="s">
        <v>362</v>
      </c>
      <c r="K1244" s="104" t="s">
        <v>363</v>
      </c>
      <c r="L1244" s="104" t="s">
        <v>228</v>
      </c>
      <c r="M1244" s="41"/>
    </row>
    <row r="1245" spans="2:13" hidden="1" x14ac:dyDescent="0.25">
      <c r="B1245" s="39"/>
      <c r="C1245" s="107">
        <v>5049</v>
      </c>
      <c r="D1245" s="105" t="s">
        <v>313</v>
      </c>
      <c r="E1245" s="105" t="s">
        <v>2747</v>
      </c>
      <c r="F1245" s="165">
        <v>-40.320599000000001</v>
      </c>
      <c r="G1245" s="165">
        <v>175.61700400000001</v>
      </c>
      <c r="H1245" s="105">
        <v>151</v>
      </c>
      <c r="I1245" s="105" t="s">
        <v>372</v>
      </c>
      <c r="J1245" s="105" t="s">
        <v>404</v>
      </c>
      <c r="K1245" s="105" t="s">
        <v>2748</v>
      </c>
      <c r="L1245" s="105" t="s">
        <v>2749</v>
      </c>
      <c r="M1245" s="41"/>
    </row>
    <row r="1246" spans="2:13" hidden="1" x14ac:dyDescent="0.25">
      <c r="B1246" s="39"/>
      <c r="C1246" s="107" t="s">
        <v>2750</v>
      </c>
      <c r="D1246" s="105" t="s">
        <v>336</v>
      </c>
      <c r="E1246" s="105" t="s">
        <v>2751</v>
      </c>
      <c r="F1246" s="165">
        <v>-17.553699000000002</v>
      </c>
      <c r="G1246" s="165">
        <v>-149.60699500000001</v>
      </c>
      <c r="H1246" s="105">
        <v>5</v>
      </c>
      <c r="I1246" s="105" t="s">
        <v>372</v>
      </c>
      <c r="J1246" s="105" t="s">
        <v>2752</v>
      </c>
      <c r="K1246" s="105" t="s">
        <v>2753</v>
      </c>
      <c r="L1246" s="105" t="s">
        <v>2754</v>
      </c>
      <c r="M1246" s="41"/>
    </row>
    <row r="1247" spans="2:13" hidden="1" x14ac:dyDescent="0.25">
      <c r="B1247" s="39"/>
      <c r="C1247" s="106">
        <v>5768</v>
      </c>
      <c r="D1247" s="104" t="s">
        <v>313</v>
      </c>
      <c r="E1247" s="104" t="s">
        <v>2755</v>
      </c>
      <c r="F1247" s="165">
        <v>-31.794799999999999</v>
      </c>
      <c r="G1247" s="165">
        <v>-60.480400000000003</v>
      </c>
      <c r="H1247" s="104">
        <v>242</v>
      </c>
      <c r="I1247" s="104" t="s">
        <v>358</v>
      </c>
      <c r="J1247" s="104" t="s">
        <v>580</v>
      </c>
      <c r="K1247" s="104" t="s">
        <v>1130</v>
      </c>
      <c r="L1247" s="104" t="s">
        <v>2756</v>
      </c>
      <c r="M1247" s="41"/>
    </row>
    <row r="1248" spans="2:13" hidden="1" x14ac:dyDescent="0.25">
      <c r="B1248" s="39"/>
      <c r="C1248" s="107" t="s">
        <v>2757</v>
      </c>
      <c r="D1248" s="105" t="s">
        <v>336</v>
      </c>
      <c r="E1248" s="105" t="s">
        <v>2758</v>
      </c>
      <c r="F1248" s="165">
        <v>48.723329999999997</v>
      </c>
      <c r="G1248" s="165">
        <v>2.3794400000000002</v>
      </c>
      <c r="H1248" s="105">
        <v>291</v>
      </c>
      <c r="I1248" s="105" t="s">
        <v>315</v>
      </c>
      <c r="J1248" s="105" t="s">
        <v>790</v>
      </c>
      <c r="K1248" s="105" t="s">
        <v>2759</v>
      </c>
      <c r="L1248" s="105" t="s">
        <v>2760</v>
      </c>
      <c r="M1248" s="41"/>
    </row>
    <row r="1249" spans="2:13" hidden="1" x14ac:dyDescent="0.25">
      <c r="B1249" s="39"/>
      <c r="C1249" s="106" t="s">
        <v>2761</v>
      </c>
      <c r="D1249" s="104" t="s">
        <v>336</v>
      </c>
      <c r="E1249" s="104" t="s">
        <v>2762</v>
      </c>
      <c r="F1249" s="165">
        <v>49.012797999999997</v>
      </c>
      <c r="G1249" s="165">
        <v>2.5499999999999998</v>
      </c>
      <c r="H1249" s="104">
        <v>392</v>
      </c>
      <c r="I1249" s="104" t="s">
        <v>315</v>
      </c>
      <c r="J1249" s="104" t="s">
        <v>790</v>
      </c>
      <c r="K1249" s="104" t="s">
        <v>2759</v>
      </c>
      <c r="L1249" s="104" t="s">
        <v>2763</v>
      </c>
      <c r="M1249" s="41"/>
    </row>
    <row r="1250" spans="2:13" hidden="1" x14ac:dyDescent="0.25">
      <c r="B1250" s="39"/>
      <c r="C1250" s="107">
        <v>27109</v>
      </c>
      <c r="D1250" s="105" t="s">
        <v>313</v>
      </c>
      <c r="E1250" s="105" t="s">
        <v>2764</v>
      </c>
      <c r="F1250" s="165">
        <v>-33.131401062000002</v>
      </c>
      <c r="G1250" s="165">
        <v>148.23899841299999</v>
      </c>
      <c r="H1250" s="105">
        <v>1069</v>
      </c>
      <c r="I1250" s="105" t="s">
        <v>372</v>
      </c>
      <c r="J1250" s="105" t="s">
        <v>373</v>
      </c>
      <c r="K1250" s="105" t="s">
        <v>385</v>
      </c>
      <c r="L1250" s="105" t="s">
        <v>2765</v>
      </c>
      <c r="M1250" s="41"/>
    </row>
    <row r="1251" spans="2:13" hidden="1" x14ac:dyDescent="0.25">
      <c r="B1251" s="39"/>
      <c r="C1251" s="106">
        <v>6434</v>
      </c>
      <c r="D1251" s="104" t="s">
        <v>313</v>
      </c>
      <c r="E1251" s="104" t="s">
        <v>2766</v>
      </c>
      <c r="F1251" s="165">
        <v>52.194999694824197</v>
      </c>
      <c r="G1251" s="165">
        <v>77.073898315429602</v>
      </c>
      <c r="H1251" s="104">
        <v>410</v>
      </c>
      <c r="I1251" s="104" t="s">
        <v>338</v>
      </c>
      <c r="J1251" s="104" t="s">
        <v>419</v>
      </c>
      <c r="K1251" s="104" t="s">
        <v>2767</v>
      </c>
      <c r="L1251" s="104" t="s">
        <v>2768</v>
      </c>
      <c r="M1251" s="41"/>
    </row>
    <row r="1252" spans="2:13" hidden="1" x14ac:dyDescent="0.25">
      <c r="B1252" s="39"/>
      <c r="C1252" s="106">
        <v>1845</v>
      </c>
      <c r="D1252" s="104" t="s">
        <v>313</v>
      </c>
      <c r="E1252" s="104" t="s">
        <v>2769</v>
      </c>
      <c r="F1252" s="165">
        <v>56.226897999999998</v>
      </c>
      <c r="G1252" s="165">
        <v>-117.44699900000001</v>
      </c>
      <c r="H1252" s="104">
        <v>1873</v>
      </c>
      <c r="I1252" s="104" t="s">
        <v>323</v>
      </c>
      <c r="J1252" s="104" t="s">
        <v>396</v>
      </c>
      <c r="K1252" s="104" t="s">
        <v>784</v>
      </c>
      <c r="L1252" s="104" t="s">
        <v>2770</v>
      </c>
      <c r="M1252" s="41"/>
    </row>
    <row r="1253" spans="2:13" hidden="1" x14ac:dyDescent="0.25">
      <c r="B1253" s="39"/>
      <c r="C1253" s="106">
        <v>32154</v>
      </c>
      <c r="D1253" s="104" t="s">
        <v>313</v>
      </c>
      <c r="E1253" s="104" t="s">
        <v>2771</v>
      </c>
      <c r="F1253" s="165">
        <v>65.121100999999996</v>
      </c>
      <c r="G1253" s="165">
        <v>57.130797999999999</v>
      </c>
      <c r="H1253" s="104">
        <v>98</v>
      </c>
      <c r="I1253" s="104" t="s">
        <v>315</v>
      </c>
      <c r="J1253" s="104" t="s">
        <v>328</v>
      </c>
      <c r="K1253" s="104" t="s">
        <v>1745</v>
      </c>
      <c r="L1253" s="104" t="s">
        <v>2772</v>
      </c>
      <c r="M1253" s="41"/>
    </row>
    <row r="1254" spans="2:13" hidden="1" x14ac:dyDescent="0.25">
      <c r="B1254" s="39"/>
      <c r="C1254" s="106" t="s">
        <v>2773</v>
      </c>
      <c r="D1254" s="104" t="s">
        <v>336</v>
      </c>
      <c r="E1254" s="104" t="s">
        <v>2774</v>
      </c>
      <c r="F1254" s="165">
        <v>-22.640946</v>
      </c>
      <c r="G1254" s="165">
        <v>-55.832005000000002</v>
      </c>
      <c r="H1254" s="104">
        <v>1873</v>
      </c>
      <c r="I1254" s="104" t="s">
        <v>358</v>
      </c>
      <c r="J1254" s="104" t="s">
        <v>541</v>
      </c>
      <c r="K1254" s="104" t="s">
        <v>2775</v>
      </c>
      <c r="L1254" s="104" t="s">
        <v>2776</v>
      </c>
      <c r="M1254" s="41"/>
    </row>
    <row r="1255" spans="2:13" hidden="1" x14ac:dyDescent="0.25">
      <c r="B1255" s="39"/>
      <c r="C1255" s="106">
        <v>5850</v>
      </c>
      <c r="D1255" s="104" t="s">
        <v>313</v>
      </c>
      <c r="E1255" s="104" t="s">
        <v>2777</v>
      </c>
      <c r="F1255" s="165">
        <v>-35.8446</v>
      </c>
      <c r="G1255" s="165">
        <v>-61.857599999999998</v>
      </c>
      <c r="H1255" s="104">
        <v>278</v>
      </c>
      <c r="I1255" s="104" t="s">
        <v>358</v>
      </c>
      <c r="J1255" s="104" t="s">
        <v>580</v>
      </c>
      <c r="K1255" s="104" t="s">
        <v>581</v>
      </c>
      <c r="L1255" s="104" t="s">
        <v>2778</v>
      </c>
      <c r="M1255" s="41"/>
    </row>
    <row r="1256" spans="2:13" hidden="1" x14ac:dyDescent="0.25">
      <c r="B1256" s="39"/>
      <c r="C1256" s="106">
        <v>5956</v>
      </c>
      <c r="D1256" s="104" t="s">
        <v>313</v>
      </c>
      <c r="E1256" s="104" t="s">
        <v>2779</v>
      </c>
      <c r="F1256" s="165">
        <v>-31.717252999999999</v>
      </c>
      <c r="G1256" s="165">
        <v>-52.327952000000003</v>
      </c>
      <c r="H1256" s="104">
        <v>59</v>
      </c>
      <c r="I1256" s="104" t="s">
        <v>358</v>
      </c>
      <c r="J1256" s="104" t="s">
        <v>571</v>
      </c>
      <c r="K1256" s="104" t="s">
        <v>572</v>
      </c>
      <c r="L1256" s="104" t="s">
        <v>2780</v>
      </c>
      <c r="M1256" s="41"/>
    </row>
    <row r="1257" spans="2:13" hidden="1" x14ac:dyDescent="0.25">
      <c r="B1257" s="39"/>
      <c r="C1257" s="106" t="s">
        <v>2781</v>
      </c>
      <c r="D1257" s="104" t="s">
        <v>336</v>
      </c>
      <c r="E1257" s="104" t="s">
        <v>2782</v>
      </c>
      <c r="F1257" s="165">
        <v>40.898601999999997</v>
      </c>
      <c r="G1257" s="165">
        <v>29.309200000000001</v>
      </c>
      <c r="H1257" s="104">
        <v>312</v>
      </c>
      <c r="I1257" s="104" t="s">
        <v>338</v>
      </c>
      <c r="J1257" s="104" t="s">
        <v>470</v>
      </c>
      <c r="K1257" s="104" t="s">
        <v>510</v>
      </c>
      <c r="L1257" s="104" t="s">
        <v>2783</v>
      </c>
      <c r="M1257" s="41"/>
    </row>
    <row r="1258" spans="2:13" hidden="1" x14ac:dyDescent="0.25">
      <c r="B1258" s="39"/>
      <c r="C1258" s="106">
        <v>32155</v>
      </c>
      <c r="D1258" s="104" t="s">
        <v>313</v>
      </c>
      <c r="E1258" s="104" t="s">
        <v>2784</v>
      </c>
      <c r="F1258" s="165">
        <v>53.110599517822202</v>
      </c>
      <c r="G1258" s="165">
        <v>45.021099090576101</v>
      </c>
      <c r="H1258" s="104">
        <v>614</v>
      </c>
      <c r="I1258" s="104" t="s">
        <v>315</v>
      </c>
      <c r="J1258" s="104" t="s">
        <v>328</v>
      </c>
      <c r="K1258" s="104" t="s">
        <v>2785</v>
      </c>
      <c r="L1258" s="104" t="s">
        <v>2786</v>
      </c>
      <c r="M1258" s="41"/>
    </row>
    <row r="1259" spans="2:13" hidden="1" x14ac:dyDescent="0.25">
      <c r="B1259" s="39"/>
      <c r="C1259" s="107">
        <v>5838</v>
      </c>
      <c r="D1259" s="105" t="s">
        <v>313</v>
      </c>
      <c r="E1259" s="105" t="s">
        <v>2787</v>
      </c>
      <c r="F1259" s="165">
        <v>-46.537899000000003</v>
      </c>
      <c r="G1259" s="165">
        <v>-70.978699000000006</v>
      </c>
      <c r="H1259" s="105">
        <v>1410</v>
      </c>
      <c r="I1259" s="105" t="s">
        <v>358</v>
      </c>
      <c r="J1259" s="105" t="s">
        <v>580</v>
      </c>
      <c r="K1259" s="105" t="s">
        <v>1334</v>
      </c>
      <c r="L1259" s="105" t="s">
        <v>2788</v>
      </c>
      <c r="M1259" s="41"/>
    </row>
    <row r="1260" spans="2:13" hidden="1" x14ac:dyDescent="0.25">
      <c r="B1260" s="39"/>
      <c r="C1260" s="106">
        <v>26375</v>
      </c>
      <c r="D1260" s="104" t="s">
        <v>313</v>
      </c>
      <c r="E1260" s="104" t="s">
        <v>2789</v>
      </c>
      <c r="F1260" s="165">
        <v>57.914501000000001</v>
      </c>
      <c r="G1260" s="165">
        <v>56.021197999999998</v>
      </c>
      <c r="H1260" s="104">
        <v>404</v>
      </c>
      <c r="I1260" s="104" t="s">
        <v>315</v>
      </c>
      <c r="J1260" s="104" t="s">
        <v>328</v>
      </c>
      <c r="K1260" s="104" t="s">
        <v>2790</v>
      </c>
      <c r="L1260" s="104" t="s">
        <v>2791</v>
      </c>
      <c r="M1260" s="41"/>
    </row>
    <row r="1261" spans="2:13" hidden="1" x14ac:dyDescent="0.25">
      <c r="B1261" s="39"/>
      <c r="C1261" s="107" t="s">
        <v>2792</v>
      </c>
      <c r="D1261" s="105" t="s">
        <v>336</v>
      </c>
      <c r="E1261" s="105" t="s">
        <v>2793</v>
      </c>
      <c r="F1261" s="165">
        <v>-31.940299987792901</v>
      </c>
      <c r="G1261" s="165">
        <v>115.967002868652</v>
      </c>
      <c r="H1261" s="105">
        <v>67</v>
      </c>
      <c r="I1261" s="105" t="s">
        <v>372</v>
      </c>
      <c r="J1261" s="105" t="s">
        <v>373</v>
      </c>
      <c r="K1261" s="105" t="s">
        <v>382</v>
      </c>
      <c r="L1261" s="105" t="s">
        <v>2794</v>
      </c>
      <c r="M1261" s="41"/>
    </row>
    <row r="1262" spans="2:13" hidden="1" x14ac:dyDescent="0.25">
      <c r="B1262" s="39"/>
      <c r="C1262" s="107">
        <v>27106</v>
      </c>
      <c r="D1262" s="105" t="s">
        <v>313</v>
      </c>
      <c r="E1262" s="105" t="s">
        <v>2795</v>
      </c>
      <c r="F1262" s="165">
        <v>-32.097499847412102</v>
      </c>
      <c r="G1262" s="165">
        <v>115.88099670410099</v>
      </c>
      <c r="H1262" s="105">
        <v>99</v>
      </c>
      <c r="I1262" s="105" t="s">
        <v>372</v>
      </c>
      <c r="J1262" s="105" t="s">
        <v>373</v>
      </c>
      <c r="K1262" s="105" t="s">
        <v>382</v>
      </c>
      <c r="L1262" s="105" t="s">
        <v>2794</v>
      </c>
      <c r="M1262" s="41"/>
    </row>
    <row r="1263" spans="2:13" hidden="1" x14ac:dyDescent="0.25">
      <c r="B1263" s="39"/>
      <c r="C1263" s="106">
        <v>5398</v>
      </c>
      <c r="D1263" s="104" t="s">
        <v>313</v>
      </c>
      <c r="E1263" s="104" t="s">
        <v>2796</v>
      </c>
      <c r="F1263" s="165">
        <v>56.801700590000003</v>
      </c>
      <c r="G1263" s="165">
        <v>-132.94500729999999</v>
      </c>
      <c r="H1263" s="104">
        <v>111</v>
      </c>
      <c r="I1263" s="104" t="s">
        <v>323</v>
      </c>
      <c r="J1263" s="104" t="s">
        <v>362</v>
      </c>
      <c r="K1263" s="104" t="s">
        <v>363</v>
      </c>
      <c r="L1263" s="104" t="s">
        <v>2797</v>
      </c>
      <c r="M1263" s="41"/>
    </row>
    <row r="1264" spans="2:13" hidden="1" x14ac:dyDescent="0.25">
      <c r="B1264" s="39"/>
      <c r="C1264" s="107">
        <v>32495</v>
      </c>
      <c r="D1264" s="105" t="s">
        <v>313</v>
      </c>
      <c r="E1264" s="105" t="s">
        <v>2798</v>
      </c>
      <c r="F1264" s="165">
        <v>54.774701999999998</v>
      </c>
      <c r="G1264" s="165">
        <v>69.183273</v>
      </c>
      <c r="H1264" s="105">
        <v>453</v>
      </c>
      <c r="I1264" s="105" t="s">
        <v>338</v>
      </c>
      <c r="J1264" s="105" t="s">
        <v>419</v>
      </c>
      <c r="K1264" s="105" t="s">
        <v>2799</v>
      </c>
      <c r="L1264" s="105" t="s">
        <v>2800</v>
      </c>
      <c r="M1264" s="41"/>
    </row>
    <row r="1265" spans="2:13" hidden="1" x14ac:dyDescent="0.25">
      <c r="B1265" s="39"/>
      <c r="C1265" s="106">
        <v>6460</v>
      </c>
      <c r="D1265" s="104" t="s">
        <v>313</v>
      </c>
      <c r="E1265" s="104" t="s">
        <v>2801</v>
      </c>
      <c r="F1265" s="165">
        <v>53.167639999999999</v>
      </c>
      <c r="G1265" s="165">
        <v>158.451863</v>
      </c>
      <c r="H1265" s="104">
        <v>131</v>
      </c>
      <c r="I1265" s="104" t="s">
        <v>338</v>
      </c>
      <c r="J1265" s="104" t="s">
        <v>328</v>
      </c>
      <c r="K1265" s="104" t="s">
        <v>2735</v>
      </c>
      <c r="L1265" s="104" t="s">
        <v>2802</v>
      </c>
      <c r="M1265" s="41"/>
    </row>
    <row r="1266" spans="2:13" hidden="1" x14ac:dyDescent="0.25">
      <c r="B1266" s="39"/>
      <c r="C1266" s="106">
        <v>6492</v>
      </c>
      <c r="D1266" s="104" t="s">
        <v>313</v>
      </c>
      <c r="E1266" s="104" t="s">
        <v>2803</v>
      </c>
      <c r="F1266" s="165">
        <v>61.885200500488203</v>
      </c>
      <c r="G1266" s="165">
        <v>34.154701232910099</v>
      </c>
      <c r="H1266" s="104">
        <v>151</v>
      </c>
      <c r="I1266" s="104" t="s">
        <v>315</v>
      </c>
      <c r="J1266" s="104" t="s">
        <v>328</v>
      </c>
      <c r="K1266" s="104" t="s">
        <v>2804</v>
      </c>
      <c r="L1266" s="104" t="s">
        <v>2805</v>
      </c>
      <c r="M1266" s="41"/>
    </row>
    <row r="1267" spans="2:13" hidden="1" x14ac:dyDescent="0.25">
      <c r="B1267" s="39"/>
      <c r="C1267" s="106">
        <v>43334</v>
      </c>
      <c r="D1267" s="104" t="s">
        <v>313</v>
      </c>
      <c r="E1267" s="104" t="s">
        <v>2806</v>
      </c>
      <c r="F1267" s="165">
        <v>61.831944</v>
      </c>
      <c r="G1267" s="165">
        <v>34.295555</v>
      </c>
      <c r="H1267" s="104"/>
      <c r="I1267" s="104" t="s">
        <v>315</v>
      </c>
      <c r="J1267" s="104" t="s">
        <v>328</v>
      </c>
      <c r="K1267" s="104" t="s">
        <v>2804</v>
      </c>
      <c r="L1267" s="104" t="s">
        <v>2805</v>
      </c>
      <c r="M1267" s="41"/>
    </row>
    <row r="1268" spans="2:13" hidden="1" x14ac:dyDescent="0.25">
      <c r="B1268" s="39"/>
      <c r="C1268" s="107" t="s">
        <v>2807</v>
      </c>
      <c r="D1268" s="105" t="s">
        <v>336</v>
      </c>
      <c r="E1268" s="105" t="s">
        <v>2808</v>
      </c>
      <c r="F1268" s="165">
        <v>39.871898999999999</v>
      </c>
      <c r="G1268" s="165">
        <v>-75.241095999999999</v>
      </c>
      <c r="H1268" s="105">
        <v>36</v>
      </c>
      <c r="I1268" s="105" t="s">
        <v>323</v>
      </c>
      <c r="J1268" s="105" t="s">
        <v>362</v>
      </c>
      <c r="K1268" s="105" t="s">
        <v>2809</v>
      </c>
      <c r="L1268" s="105" t="s">
        <v>2810</v>
      </c>
      <c r="M1268" s="41"/>
    </row>
    <row r="1269" spans="2:13" hidden="1" x14ac:dyDescent="0.25">
      <c r="B1269" s="39"/>
      <c r="C1269" s="107" t="s">
        <v>2811</v>
      </c>
      <c r="D1269" s="105" t="s">
        <v>336</v>
      </c>
      <c r="E1269" s="105" t="s">
        <v>2812</v>
      </c>
      <c r="F1269" s="165">
        <v>11.5466</v>
      </c>
      <c r="G1269" s="165">
        <v>104.844002</v>
      </c>
      <c r="H1269" s="105">
        <v>40</v>
      </c>
      <c r="I1269" s="105" t="s">
        <v>338</v>
      </c>
      <c r="J1269" s="105" t="s">
        <v>2813</v>
      </c>
      <c r="K1269" s="105" t="s">
        <v>2814</v>
      </c>
      <c r="L1269" s="105" t="s">
        <v>2815</v>
      </c>
      <c r="M1269" s="41"/>
    </row>
    <row r="1270" spans="2:13" hidden="1" x14ac:dyDescent="0.25">
      <c r="B1270" s="39"/>
      <c r="C1270" s="106" t="s">
        <v>2816</v>
      </c>
      <c r="D1270" s="104" t="s">
        <v>336</v>
      </c>
      <c r="E1270" s="104" t="s">
        <v>2817</v>
      </c>
      <c r="F1270" s="165">
        <v>33.435302</v>
      </c>
      <c r="G1270" s="165">
        <v>-112.005905</v>
      </c>
      <c r="H1270" s="104">
        <v>1135</v>
      </c>
      <c r="I1270" s="104" t="s">
        <v>323</v>
      </c>
      <c r="J1270" s="104" t="s">
        <v>362</v>
      </c>
      <c r="K1270" s="104" t="s">
        <v>2818</v>
      </c>
      <c r="L1270" s="104" t="s">
        <v>2819</v>
      </c>
      <c r="M1270" s="41"/>
    </row>
    <row r="1271" spans="2:13" hidden="1" x14ac:dyDescent="0.25">
      <c r="B1271" s="39"/>
      <c r="C1271" s="107" t="s">
        <v>2820</v>
      </c>
      <c r="D1271" s="105" t="s">
        <v>336</v>
      </c>
      <c r="E1271" s="105" t="s">
        <v>2821</v>
      </c>
      <c r="F1271" s="165">
        <v>8.1132000000000009</v>
      </c>
      <c r="G1271" s="165">
        <v>98.316901999999999</v>
      </c>
      <c r="H1271" s="105">
        <v>82</v>
      </c>
      <c r="I1271" s="105" t="s">
        <v>338</v>
      </c>
      <c r="J1271" s="105" t="s">
        <v>641</v>
      </c>
      <c r="K1271" s="105" t="s">
        <v>2822</v>
      </c>
      <c r="L1271" s="105" t="s">
        <v>2823</v>
      </c>
      <c r="M1271" s="41"/>
    </row>
    <row r="1272" spans="2:13" hidden="1" x14ac:dyDescent="0.25">
      <c r="B1272" s="39"/>
      <c r="C1272" s="106">
        <v>2029</v>
      </c>
      <c r="D1272" s="104" t="s">
        <v>313</v>
      </c>
      <c r="E1272" s="104" t="s">
        <v>2824</v>
      </c>
      <c r="F1272" s="165">
        <v>55.588901519775298</v>
      </c>
      <c r="G1272" s="165">
        <v>-97.164199829101506</v>
      </c>
      <c r="H1272" s="104">
        <v>630</v>
      </c>
      <c r="I1272" s="104" t="s">
        <v>323</v>
      </c>
      <c r="J1272" s="104" t="s">
        <v>396</v>
      </c>
      <c r="K1272" s="104" t="s">
        <v>1058</v>
      </c>
      <c r="L1272" s="104" t="s">
        <v>2825</v>
      </c>
      <c r="M1272" s="41"/>
    </row>
    <row r="1273" spans="2:13" hidden="1" x14ac:dyDescent="0.25">
      <c r="B1273" s="39"/>
      <c r="C1273" s="106" t="s">
        <v>2826</v>
      </c>
      <c r="D1273" s="104" t="s">
        <v>336</v>
      </c>
      <c r="E1273" s="104" t="s">
        <v>2827</v>
      </c>
      <c r="F1273" s="165">
        <v>43.683898999999997</v>
      </c>
      <c r="G1273" s="165">
        <v>10.3927</v>
      </c>
      <c r="H1273" s="104">
        <v>6</v>
      </c>
      <c r="I1273" s="104" t="s">
        <v>315</v>
      </c>
      <c r="J1273" s="104" t="s">
        <v>664</v>
      </c>
      <c r="K1273" s="104" t="s">
        <v>2828</v>
      </c>
      <c r="L1273" s="104" t="s">
        <v>2829</v>
      </c>
      <c r="M1273" s="41"/>
    </row>
    <row r="1274" spans="2:13" hidden="1" x14ac:dyDescent="0.25">
      <c r="B1274" s="39"/>
      <c r="C1274" s="107" t="s">
        <v>2830</v>
      </c>
      <c r="D1274" s="105" t="s">
        <v>336</v>
      </c>
      <c r="E1274" s="105" t="s">
        <v>2831</v>
      </c>
      <c r="F1274" s="165">
        <v>34.991405999999998</v>
      </c>
      <c r="G1274" s="165">
        <v>126.382814</v>
      </c>
      <c r="H1274" s="105">
        <v>35</v>
      </c>
      <c r="I1274" s="105" t="s">
        <v>338</v>
      </c>
      <c r="J1274" s="105" t="s">
        <v>889</v>
      </c>
      <c r="K1274" s="105" t="s">
        <v>2832</v>
      </c>
      <c r="L1274" s="105" t="s">
        <v>2833</v>
      </c>
      <c r="M1274" s="41"/>
    </row>
    <row r="1275" spans="2:13" hidden="1" x14ac:dyDescent="0.25">
      <c r="B1275" s="39"/>
      <c r="C1275" s="107" t="s">
        <v>2834</v>
      </c>
      <c r="D1275" s="105" t="s">
        <v>336</v>
      </c>
      <c r="E1275" s="105" t="s">
        <v>2835</v>
      </c>
      <c r="F1275" s="165">
        <v>40.491501</v>
      </c>
      <c r="G1275" s="165">
        <v>-80.232902999999993</v>
      </c>
      <c r="H1275" s="105">
        <v>1203</v>
      </c>
      <c r="I1275" s="105" t="s">
        <v>323</v>
      </c>
      <c r="J1275" s="105" t="s">
        <v>362</v>
      </c>
      <c r="K1275" s="105" t="s">
        <v>2809</v>
      </c>
      <c r="L1275" s="105" t="s">
        <v>2836</v>
      </c>
      <c r="M1275" s="41"/>
    </row>
    <row r="1276" spans="2:13" hidden="1" x14ac:dyDescent="0.25">
      <c r="B1276" s="39"/>
      <c r="C1276" s="106">
        <v>116</v>
      </c>
      <c r="D1276" s="104" t="s">
        <v>313</v>
      </c>
      <c r="E1276" s="104" t="s">
        <v>2837</v>
      </c>
      <c r="F1276" s="165">
        <v>76.531197000000006</v>
      </c>
      <c r="G1276" s="165">
        <v>-68.703201000000007</v>
      </c>
      <c r="H1276" s="104">
        <v>251</v>
      </c>
      <c r="I1276" s="104" t="s">
        <v>323</v>
      </c>
      <c r="J1276" s="104" t="s">
        <v>324</v>
      </c>
      <c r="K1276" s="104" t="s">
        <v>1738</v>
      </c>
      <c r="L1276" s="104" t="s">
        <v>2838</v>
      </c>
      <c r="M1276" s="41"/>
    </row>
    <row r="1277" spans="2:13" hidden="1" x14ac:dyDescent="0.25">
      <c r="B1277" s="39"/>
      <c r="C1277" s="106" t="s">
        <v>2839</v>
      </c>
      <c r="D1277" s="104" t="s">
        <v>336</v>
      </c>
      <c r="E1277" s="104" t="s">
        <v>2840</v>
      </c>
      <c r="F1277" s="165">
        <v>-20.430201</v>
      </c>
      <c r="G1277" s="165">
        <v>57.683601000000003</v>
      </c>
      <c r="H1277" s="104">
        <v>186</v>
      </c>
      <c r="I1277" s="104" t="s">
        <v>344</v>
      </c>
      <c r="J1277" s="104" t="s">
        <v>2841</v>
      </c>
      <c r="K1277" s="104" t="s">
        <v>2842</v>
      </c>
      <c r="L1277" s="104" t="s">
        <v>2843</v>
      </c>
      <c r="M1277" s="41"/>
    </row>
    <row r="1278" spans="2:13" hidden="1" x14ac:dyDescent="0.25">
      <c r="B1278" s="39"/>
      <c r="C1278" s="106">
        <v>5400</v>
      </c>
      <c r="D1278" s="104" t="s">
        <v>313</v>
      </c>
      <c r="E1278" s="104" t="s">
        <v>2844</v>
      </c>
      <c r="F1278" s="165">
        <v>59.017674999999997</v>
      </c>
      <c r="G1278" s="165">
        <v>-161.82792699999999</v>
      </c>
      <c r="H1278" s="104">
        <v>15</v>
      </c>
      <c r="I1278" s="104" t="s">
        <v>323</v>
      </c>
      <c r="J1278" s="104" t="s">
        <v>362</v>
      </c>
      <c r="K1278" s="104" t="s">
        <v>363</v>
      </c>
      <c r="L1278" s="104" t="s">
        <v>2845</v>
      </c>
      <c r="M1278" s="41"/>
    </row>
    <row r="1279" spans="2:13" hidden="1" x14ac:dyDescent="0.25">
      <c r="B1279" s="39"/>
      <c r="C1279" s="107">
        <v>2821</v>
      </c>
      <c r="D1279" s="105" t="s">
        <v>313</v>
      </c>
      <c r="E1279" s="105" t="s">
        <v>2846</v>
      </c>
      <c r="F1279" s="165">
        <v>-34.088160000000002</v>
      </c>
      <c r="G1279" s="165">
        <v>23.328723</v>
      </c>
      <c r="H1279" s="105">
        <v>465</v>
      </c>
      <c r="I1279" s="105" t="s">
        <v>344</v>
      </c>
      <c r="J1279" s="105" t="s">
        <v>755</v>
      </c>
      <c r="K1279" s="105" t="s">
        <v>938</v>
      </c>
      <c r="L1279" s="105" t="s">
        <v>2847</v>
      </c>
      <c r="M1279" s="41"/>
    </row>
    <row r="1280" spans="2:13" hidden="1" x14ac:dyDescent="0.25">
      <c r="B1280" s="39"/>
      <c r="C1280" s="106">
        <v>35079</v>
      </c>
      <c r="D1280" s="104" t="s">
        <v>313</v>
      </c>
      <c r="E1280" s="104" t="s">
        <v>2848</v>
      </c>
      <c r="F1280" s="165">
        <v>54.34</v>
      </c>
      <c r="G1280" s="165">
        <v>32.473300999999999</v>
      </c>
      <c r="H1280" s="104">
        <v>630</v>
      </c>
      <c r="I1280" s="104" t="s">
        <v>315</v>
      </c>
      <c r="J1280" s="104" t="s">
        <v>328</v>
      </c>
      <c r="K1280" s="104" t="s">
        <v>2849</v>
      </c>
      <c r="L1280" s="104" t="s">
        <v>2850</v>
      </c>
      <c r="M1280" s="41"/>
    </row>
    <row r="1281" spans="2:13" hidden="1" x14ac:dyDescent="0.25">
      <c r="B1281" s="39"/>
      <c r="C1281" s="106" t="s">
        <v>2851</v>
      </c>
      <c r="D1281" s="104" t="s">
        <v>336</v>
      </c>
      <c r="E1281" s="104" t="s">
        <v>2852</v>
      </c>
      <c r="F1281" s="165">
        <v>42.359402000000003</v>
      </c>
      <c r="G1281" s="165">
        <v>19.251899999999999</v>
      </c>
      <c r="H1281" s="104">
        <v>141</v>
      </c>
      <c r="I1281" s="104" t="s">
        <v>315</v>
      </c>
      <c r="J1281" s="104" t="s">
        <v>2853</v>
      </c>
      <c r="K1281" s="104" t="s">
        <v>2854</v>
      </c>
      <c r="L1281" s="104" t="s">
        <v>2855</v>
      </c>
      <c r="M1281" s="41"/>
    </row>
    <row r="1282" spans="2:13" hidden="1" x14ac:dyDescent="0.25">
      <c r="B1282" s="39"/>
      <c r="C1282" s="106">
        <v>5495</v>
      </c>
      <c r="D1282" s="104" t="s">
        <v>313</v>
      </c>
      <c r="E1282" s="104" t="s">
        <v>2856</v>
      </c>
      <c r="F1282" s="165">
        <v>69.732902999999993</v>
      </c>
      <c r="G1282" s="165">
        <v>-163.00500500000001</v>
      </c>
      <c r="H1282" s="104">
        <v>22</v>
      </c>
      <c r="I1282" s="104" t="s">
        <v>323</v>
      </c>
      <c r="J1282" s="104" t="s">
        <v>362</v>
      </c>
      <c r="K1282" s="104" t="s">
        <v>363</v>
      </c>
      <c r="L1282" s="104" t="s">
        <v>2857</v>
      </c>
      <c r="M1282" s="41"/>
    </row>
    <row r="1283" spans="2:13" hidden="1" x14ac:dyDescent="0.25">
      <c r="B1283" s="39"/>
      <c r="C1283" s="106" t="s">
        <v>2858</v>
      </c>
      <c r="D1283" s="104" t="s">
        <v>336</v>
      </c>
      <c r="E1283" s="104" t="s">
        <v>2859</v>
      </c>
      <c r="F1283" s="165">
        <v>16.265301000000001</v>
      </c>
      <c r="G1283" s="165">
        <v>-61.531798999999999</v>
      </c>
      <c r="H1283" s="104">
        <v>36</v>
      </c>
      <c r="I1283" s="104" t="s">
        <v>323</v>
      </c>
      <c r="J1283" s="104" t="s">
        <v>2860</v>
      </c>
      <c r="K1283" s="104" t="s">
        <v>2861</v>
      </c>
      <c r="L1283" s="104" t="s">
        <v>2862</v>
      </c>
      <c r="M1283" s="41"/>
    </row>
    <row r="1284" spans="2:13" hidden="1" x14ac:dyDescent="0.25">
      <c r="B1284" s="39"/>
      <c r="C1284" s="107">
        <v>1828</v>
      </c>
      <c r="D1284" s="105" t="s">
        <v>313</v>
      </c>
      <c r="E1284" s="105" t="s">
        <v>2863</v>
      </c>
      <c r="F1284" s="165">
        <v>58.276699066162102</v>
      </c>
      <c r="G1284" s="165">
        <v>-104.08200073242099</v>
      </c>
      <c r="H1284" s="105">
        <v>1605</v>
      </c>
      <c r="I1284" s="105" t="s">
        <v>323</v>
      </c>
      <c r="J1284" s="105" t="s">
        <v>396</v>
      </c>
      <c r="K1284" s="105" t="s">
        <v>1922</v>
      </c>
      <c r="L1284" s="105" t="s">
        <v>2864</v>
      </c>
      <c r="M1284" s="41"/>
    </row>
    <row r="1285" spans="2:13" hidden="1" x14ac:dyDescent="0.25">
      <c r="B1285" s="39"/>
      <c r="C1285" s="107" t="s">
        <v>2865</v>
      </c>
      <c r="D1285" s="105" t="s">
        <v>336</v>
      </c>
      <c r="E1285" s="105" t="s">
        <v>2866</v>
      </c>
      <c r="F1285" s="165">
        <v>37.741199493400003</v>
      </c>
      <c r="G1285" s="165">
        <v>-25.697900772099999</v>
      </c>
      <c r="H1285" s="105">
        <v>259</v>
      </c>
      <c r="I1285" s="105" t="s">
        <v>315</v>
      </c>
      <c r="J1285" s="105" t="s">
        <v>1393</v>
      </c>
      <c r="K1285" s="105" t="s">
        <v>2867</v>
      </c>
      <c r="L1285" s="105" t="s">
        <v>2868</v>
      </c>
      <c r="M1285" s="41"/>
    </row>
    <row r="1286" spans="2:13" hidden="1" x14ac:dyDescent="0.25">
      <c r="B1286" s="39"/>
      <c r="C1286" s="106">
        <v>2336</v>
      </c>
      <c r="D1286" s="104" t="s">
        <v>313</v>
      </c>
      <c r="E1286" s="104" t="s">
        <v>2869</v>
      </c>
      <c r="F1286" s="165">
        <v>61.4617</v>
      </c>
      <c r="G1286" s="165">
        <v>21.799999</v>
      </c>
      <c r="H1286" s="104">
        <v>44</v>
      </c>
      <c r="I1286" s="104" t="s">
        <v>315</v>
      </c>
      <c r="J1286" s="104" t="s">
        <v>1351</v>
      </c>
      <c r="K1286" s="104" t="s">
        <v>2870</v>
      </c>
      <c r="L1286" s="104" t="s">
        <v>2871</v>
      </c>
      <c r="M1286" s="41"/>
    </row>
    <row r="1287" spans="2:13" hidden="1" x14ac:dyDescent="0.25">
      <c r="B1287" s="39"/>
      <c r="C1287" s="106">
        <v>5397</v>
      </c>
      <c r="D1287" s="104" t="s">
        <v>313</v>
      </c>
      <c r="E1287" s="104" t="s">
        <v>2872</v>
      </c>
      <c r="F1287" s="165">
        <v>65.253700256299993</v>
      </c>
      <c r="G1287" s="165">
        <v>-166.85899352999999</v>
      </c>
      <c r="H1287" s="104">
        <v>10</v>
      </c>
      <c r="I1287" s="104" t="s">
        <v>323</v>
      </c>
      <c r="J1287" s="104" t="s">
        <v>362</v>
      </c>
      <c r="K1287" s="104" t="s">
        <v>363</v>
      </c>
      <c r="L1287" s="104" t="s">
        <v>2873</v>
      </c>
      <c r="M1287" s="41"/>
    </row>
    <row r="1288" spans="2:13" hidden="1" x14ac:dyDescent="0.25">
      <c r="B1288" s="39"/>
      <c r="C1288" s="106">
        <v>2463</v>
      </c>
      <c r="D1288" s="104" t="s">
        <v>313</v>
      </c>
      <c r="E1288" s="104" t="s">
        <v>2874</v>
      </c>
      <c r="F1288" s="165">
        <v>55.681900024413999</v>
      </c>
      <c r="G1288" s="165">
        <v>-6.25666999816894</v>
      </c>
      <c r="H1288" s="104">
        <v>56</v>
      </c>
      <c r="I1288" s="104" t="s">
        <v>315</v>
      </c>
      <c r="J1288" s="104" t="s">
        <v>332</v>
      </c>
      <c r="K1288" s="104" t="s">
        <v>333</v>
      </c>
      <c r="L1288" s="104" t="s">
        <v>2875</v>
      </c>
      <c r="M1288" s="41"/>
    </row>
    <row r="1289" spans="2:13" hidden="1" x14ac:dyDescent="0.25">
      <c r="B1289" s="39"/>
      <c r="C1289" s="106">
        <v>5399</v>
      </c>
      <c r="D1289" s="104" t="s">
        <v>313</v>
      </c>
      <c r="E1289" s="104" t="s">
        <v>2876</v>
      </c>
      <c r="F1289" s="165">
        <v>56.957892999999999</v>
      </c>
      <c r="G1289" s="165">
        <v>-158.63021900000001</v>
      </c>
      <c r="H1289" s="104">
        <v>95</v>
      </c>
      <c r="I1289" s="104" t="s">
        <v>323</v>
      </c>
      <c r="J1289" s="104" t="s">
        <v>362</v>
      </c>
      <c r="K1289" s="104" t="s">
        <v>363</v>
      </c>
      <c r="L1289" s="104" t="s">
        <v>2877</v>
      </c>
      <c r="M1289" s="41"/>
    </row>
    <row r="1290" spans="2:13" hidden="1" x14ac:dyDescent="0.25">
      <c r="B1290" s="39"/>
      <c r="C1290" s="106">
        <v>27112</v>
      </c>
      <c r="D1290" s="104" t="s">
        <v>313</v>
      </c>
      <c r="E1290" s="104" t="s">
        <v>2878</v>
      </c>
      <c r="F1290" s="165">
        <v>-34.605300903299998</v>
      </c>
      <c r="G1290" s="165">
        <v>135.880004883</v>
      </c>
      <c r="H1290" s="104">
        <v>36</v>
      </c>
      <c r="I1290" s="104" t="s">
        <v>372</v>
      </c>
      <c r="J1290" s="104" t="s">
        <v>373</v>
      </c>
      <c r="K1290" s="104" t="s">
        <v>374</v>
      </c>
      <c r="L1290" s="104" t="s">
        <v>2879</v>
      </c>
      <c r="M1290" s="41"/>
    </row>
    <row r="1291" spans="2:13" hidden="1" x14ac:dyDescent="0.25">
      <c r="B1291" s="39"/>
      <c r="C1291" s="107">
        <v>27115</v>
      </c>
      <c r="D1291" s="105" t="s">
        <v>313</v>
      </c>
      <c r="E1291" s="105" t="s">
        <v>2880</v>
      </c>
      <c r="F1291" s="165">
        <v>-31.4358005524</v>
      </c>
      <c r="G1291" s="165">
        <v>152.863006592</v>
      </c>
      <c r="H1291" s="105">
        <v>12</v>
      </c>
      <c r="I1291" s="105" t="s">
        <v>372</v>
      </c>
      <c r="J1291" s="105" t="s">
        <v>373</v>
      </c>
      <c r="K1291" s="105" t="s">
        <v>385</v>
      </c>
      <c r="L1291" s="105" t="s">
        <v>2881</v>
      </c>
      <c r="M1291" s="41"/>
    </row>
    <row r="1292" spans="2:13" hidden="1" x14ac:dyDescent="0.25">
      <c r="B1292" s="39"/>
      <c r="C1292" s="107" t="s">
        <v>2882</v>
      </c>
      <c r="D1292" s="105" t="s">
        <v>336</v>
      </c>
      <c r="E1292" s="105" t="s">
        <v>2883</v>
      </c>
      <c r="F1292" s="165">
        <v>-9.4433803558349592</v>
      </c>
      <c r="G1292" s="165">
        <v>147.22000122070301</v>
      </c>
      <c r="H1292" s="105">
        <v>146</v>
      </c>
      <c r="I1292" s="105" t="s">
        <v>372</v>
      </c>
      <c r="J1292" s="105" t="s">
        <v>2884</v>
      </c>
      <c r="K1292" s="105" t="s">
        <v>2885</v>
      </c>
      <c r="L1292" s="105" t="s">
        <v>2886</v>
      </c>
      <c r="M1292" s="41"/>
    </row>
    <row r="1293" spans="2:13" hidden="1" x14ac:dyDescent="0.25">
      <c r="B1293" s="39"/>
      <c r="C1293" s="106">
        <v>2824</v>
      </c>
      <c r="D1293" s="104" t="s">
        <v>313</v>
      </c>
      <c r="E1293" s="104" t="s">
        <v>2887</v>
      </c>
      <c r="F1293" s="165">
        <v>-31.606120000000001</v>
      </c>
      <c r="G1293" s="165">
        <v>29.521750000000001</v>
      </c>
      <c r="H1293" s="104">
        <v>1227</v>
      </c>
      <c r="I1293" s="104" t="s">
        <v>344</v>
      </c>
      <c r="J1293" s="104" t="s">
        <v>755</v>
      </c>
      <c r="K1293" s="104" t="s">
        <v>756</v>
      </c>
      <c r="L1293" s="104" t="s">
        <v>2888</v>
      </c>
      <c r="M1293" s="41"/>
    </row>
    <row r="1294" spans="2:13" hidden="1" x14ac:dyDescent="0.25">
      <c r="B1294" s="39"/>
      <c r="C1294" s="106" t="s">
        <v>2889</v>
      </c>
      <c r="D1294" s="104" t="s">
        <v>336</v>
      </c>
      <c r="E1294" s="104" t="s">
        <v>2890</v>
      </c>
      <c r="F1294" s="165">
        <v>-17.699300999999998</v>
      </c>
      <c r="G1294" s="165">
        <v>168.320007</v>
      </c>
      <c r="H1294" s="104">
        <v>70</v>
      </c>
      <c r="I1294" s="104" t="s">
        <v>372</v>
      </c>
      <c r="J1294" s="104" t="s">
        <v>2891</v>
      </c>
      <c r="K1294" s="104" t="s">
        <v>2892</v>
      </c>
      <c r="L1294" s="104" t="s">
        <v>2893</v>
      </c>
      <c r="M1294" s="41"/>
    </row>
    <row r="1295" spans="2:13" hidden="1" x14ac:dyDescent="0.25">
      <c r="B1295" s="39"/>
      <c r="C1295" s="107" t="s">
        <v>2894</v>
      </c>
      <c r="D1295" s="105" t="s">
        <v>336</v>
      </c>
      <c r="E1295" s="105" t="s">
        <v>2895</v>
      </c>
      <c r="F1295" s="165">
        <v>18.579999999999998</v>
      </c>
      <c r="G1295" s="165">
        <v>-72.292502999999996</v>
      </c>
      <c r="H1295" s="105">
        <v>122</v>
      </c>
      <c r="I1295" s="105" t="s">
        <v>323</v>
      </c>
      <c r="J1295" s="105" t="s">
        <v>2896</v>
      </c>
      <c r="K1295" s="105" t="s">
        <v>2897</v>
      </c>
      <c r="L1295" s="105" t="s">
        <v>2898</v>
      </c>
      <c r="M1295" s="41"/>
    </row>
    <row r="1296" spans="2:13" hidden="1" x14ac:dyDescent="0.25">
      <c r="B1296" s="39"/>
      <c r="C1296" s="106" t="s">
        <v>2899</v>
      </c>
      <c r="D1296" s="104" t="s">
        <v>336</v>
      </c>
      <c r="E1296" s="104" t="s">
        <v>2900</v>
      </c>
      <c r="F1296" s="165">
        <v>45.588698999999998</v>
      </c>
      <c r="G1296" s="165">
        <v>-122.598</v>
      </c>
      <c r="H1296" s="104">
        <v>31</v>
      </c>
      <c r="I1296" s="104" t="s">
        <v>323</v>
      </c>
      <c r="J1296" s="104" t="s">
        <v>362</v>
      </c>
      <c r="K1296" s="104" t="s">
        <v>2901</v>
      </c>
      <c r="L1296" s="104" t="s">
        <v>2902</v>
      </c>
      <c r="M1296" s="41"/>
    </row>
    <row r="1297" spans="2:13" hidden="1" x14ac:dyDescent="0.25">
      <c r="B1297" s="39"/>
      <c r="C1297" s="107" t="s">
        <v>2903</v>
      </c>
      <c r="D1297" s="105" t="s">
        <v>336</v>
      </c>
      <c r="E1297" s="105" t="s">
        <v>2904</v>
      </c>
      <c r="F1297" s="165">
        <v>43.646197999999998</v>
      </c>
      <c r="G1297" s="165">
        <v>-70.309303</v>
      </c>
      <c r="H1297" s="105">
        <v>76</v>
      </c>
      <c r="I1297" s="105" t="s">
        <v>323</v>
      </c>
      <c r="J1297" s="105" t="s">
        <v>362</v>
      </c>
      <c r="K1297" s="105" t="s">
        <v>2905</v>
      </c>
      <c r="L1297" s="105" t="s">
        <v>2902</v>
      </c>
      <c r="M1297" s="41"/>
    </row>
    <row r="1298" spans="2:13" hidden="1" x14ac:dyDescent="0.25">
      <c r="B1298" s="39"/>
      <c r="C1298" s="106" t="s">
        <v>2906</v>
      </c>
      <c r="D1298" s="104" t="s">
        <v>336</v>
      </c>
      <c r="E1298" s="104" t="s">
        <v>2907</v>
      </c>
      <c r="F1298" s="165">
        <v>41.248100280800003</v>
      </c>
      <c r="G1298" s="165">
        <v>-8.6813898086499997</v>
      </c>
      <c r="H1298" s="104">
        <v>228</v>
      </c>
      <c r="I1298" s="104" t="s">
        <v>315</v>
      </c>
      <c r="J1298" s="104" t="s">
        <v>1393</v>
      </c>
      <c r="K1298" s="104" t="s">
        <v>2908</v>
      </c>
      <c r="L1298" s="104" t="s">
        <v>2909</v>
      </c>
      <c r="M1298" s="41"/>
    </row>
    <row r="1299" spans="2:13" hidden="1" x14ac:dyDescent="0.25">
      <c r="B1299" s="39"/>
      <c r="C1299" s="106" t="s">
        <v>2910</v>
      </c>
      <c r="D1299" s="104" t="s">
        <v>336</v>
      </c>
      <c r="E1299" s="104" t="s">
        <v>2911</v>
      </c>
      <c r="F1299" s="165">
        <v>-16.438426</v>
      </c>
      <c r="G1299" s="165">
        <v>-39.080584000000002</v>
      </c>
      <c r="H1299" s="104">
        <v>169</v>
      </c>
      <c r="I1299" s="104" t="s">
        <v>358</v>
      </c>
      <c r="J1299" s="104" t="s">
        <v>571</v>
      </c>
      <c r="K1299" s="104" t="s">
        <v>2912</v>
      </c>
      <c r="L1299" s="104" t="s">
        <v>2913</v>
      </c>
      <c r="M1299" s="41"/>
    </row>
    <row r="1300" spans="2:13" hidden="1" x14ac:dyDescent="0.25">
      <c r="B1300" s="39"/>
      <c r="C1300" s="106">
        <v>6019</v>
      </c>
      <c r="D1300" s="104" t="s">
        <v>313</v>
      </c>
      <c r="E1300" s="104" t="s">
        <v>2914</v>
      </c>
      <c r="F1300" s="165">
        <v>-53.253700000000002</v>
      </c>
      <c r="G1300" s="165">
        <v>-70.319198999999998</v>
      </c>
      <c r="H1300" s="104">
        <v>104</v>
      </c>
      <c r="I1300" s="104" t="s">
        <v>358</v>
      </c>
      <c r="J1300" s="104" t="s">
        <v>617</v>
      </c>
      <c r="K1300" s="104" t="s">
        <v>2915</v>
      </c>
      <c r="L1300" s="104" t="s">
        <v>2916</v>
      </c>
      <c r="M1300" s="41"/>
    </row>
    <row r="1301" spans="2:13" hidden="1" x14ac:dyDescent="0.25">
      <c r="B1301" s="39"/>
      <c r="C1301" s="106">
        <v>2625</v>
      </c>
      <c r="D1301" s="104" t="s">
        <v>313</v>
      </c>
      <c r="E1301" s="104" t="s">
        <v>2917</v>
      </c>
      <c r="F1301" s="165">
        <v>52.421000999999997</v>
      </c>
      <c r="G1301" s="165">
        <v>16.8263</v>
      </c>
      <c r="H1301" s="104">
        <v>308</v>
      </c>
      <c r="I1301" s="104" t="s">
        <v>315</v>
      </c>
      <c r="J1301" s="104" t="s">
        <v>606</v>
      </c>
      <c r="K1301" s="104" t="s">
        <v>2918</v>
      </c>
      <c r="L1301" s="104" t="s">
        <v>4058</v>
      </c>
      <c r="M1301" s="41"/>
    </row>
    <row r="1302" spans="2:13" hidden="1" x14ac:dyDescent="0.25">
      <c r="B1302" s="39"/>
      <c r="C1302" s="106" t="s">
        <v>2919</v>
      </c>
      <c r="D1302" s="104" t="s">
        <v>336</v>
      </c>
      <c r="E1302" s="104" t="s">
        <v>2920</v>
      </c>
      <c r="F1302" s="165">
        <v>50.100873999999997</v>
      </c>
      <c r="G1302" s="165">
        <v>14.259911000000001</v>
      </c>
      <c r="H1302" s="104">
        <v>1247</v>
      </c>
      <c r="I1302" s="104" t="s">
        <v>315</v>
      </c>
      <c r="J1302" s="104" t="s">
        <v>2921</v>
      </c>
      <c r="K1302" s="104" t="s">
        <v>2922</v>
      </c>
      <c r="L1302" s="104" t="s">
        <v>2923</v>
      </c>
      <c r="M1302" s="41"/>
    </row>
    <row r="1303" spans="2:13" hidden="1" x14ac:dyDescent="0.25">
      <c r="B1303" s="39"/>
      <c r="C1303" s="107">
        <v>2464</v>
      </c>
      <c r="D1303" s="105" t="s">
        <v>313</v>
      </c>
      <c r="E1303" s="105" t="s">
        <v>2924</v>
      </c>
      <c r="F1303" s="165">
        <v>55.502003000000002</v>
      </c>
      <c r="G1303" s="165">
        <v>-4.5870189999999997</v>
      </c>
      <c r="H1303" s="105">
        <v>65</v>
      </c>
      <c r="I1303" s="105" t="s">
        <v>315</v>
      </c>
      <c r="J1303" s="105" t="s">
        <v>332</v>
      </c>
      <c r="K1303" s="105" t="s">
        <v>333</v>
      </c>
      <c r="L1303" s="105" t="s">
        <v>2925</v>
      </c>
      <c r="M1303" s="41"/>
    </row>
    <row r="1304" spans="2:13" hidden="1" x14ac:dyDescent="0.25">
      <c r="B1304" s="39"/>
      <c r="C1304" s="106">
        <v>43015</v>
      </c>
      <c r="D1304" s="104" t="s">
        <v>313</v>
      </c>
      <c r="E1304" s="104" t="s">
        <v>2926</v>
      </c>
      <c r="F1304" s="165">
        <v>60.458331999999999</v>
      </c>
      <c r="G1304" s="165">
        <v>28.746668</v>
      </c>
      <c r="H1304" s="104">
        <v>131</v>
      </c>
      <c r="I1304" s="104" t="s">
        <v>315</v>
      </c>
      <c r="J1304" s="104" t="s">
        <v>328</v>
      </c>
      <c r="K1304" s="104" t="s">
        <v>2927</v>
      </c>
      <c r="L1304" s="104" t="s">
        <v>2928</v>
      </c>
      <c r="M1304" s="41"/>
    </row>
    <row r="1305" spans="2:13" hidden="1" x14ac:dyDescent="0.25">
      <c r="B1305" s="39"/>
      <c r="C1305" s="107">
        <v>1842</v>
      </c>
      <c r="D1305" s="105" t="s">
        <v>313</v>
      </c>
      <c r="E1305" s="105" t="s">
        <v>2929</v>
      </c>
      <c r="F1305" s="165">
        <v>53.214199066199903</v>
      </c>
      <c r="G1305" s="165">
        <v>-105.672996521</v>
      </c>
      <c r="H1305" s="105">
        <v>1405</v>
      </c>
      <c r="I1305" s="105" t="s">
        <v>323</v>
      </c>
      <c r="J1305" s="105" t="s">
        <v>396</v>
      </c>
      <c r="K1305" s="105" t="s">
        <v>1922</v>
      </c>
      <c r="L1305" s="105" t="s">
        <v>2930</v>
      </c>
      <c r="M1305" s="41"/>
    </row>
    <row r="1306" spans="2:13" hidden="1" x14ac:dyDescent="0.25">
      <c r="B1306" s="39"/>
      <c r="C1306" s="107">
        <v>1966</v>
      </c>
      <c r="D1306" s="105" t="s">
        <v>313</v>
      </c>
      <c r="E1306" s="105" t="s">
        <v>2931</v>
      </c>
      <c r="F1306" s="165">
        <v>53.884310999999997</v>
      </c>
      <c r="G1306" s="165">
        <v>-122.666554</v>
      </c>
      <c r="H1306" s="105">
        <v>2267</v>
      </c>
      <c r="I1306" s="105" t="s">
        <v>323</v>
      </c>
      <c r="J1306" s="105" t="s">
        <v>396</v>
      </c>
      <c r="K1306" s="105" t="s">
        <v>452</v>
      </c>
      <c r="L1306" s="105" t="s">
        <v>2932</v>
      </c>
      <c r="M1306" s="41"/>
    </row>
    <row r="1307" spans="2:13" hidden="1" x14ac:dyDescent="0.25">
      <c r="B1307" s="39"/>
      <c r="C1307" s="106">
        <v>1855</v>
      </c>
      <c r="D1307" s="104" t="s">
        <v>313</v>
      </c>
      <c r="E1307" s="104" t="s">
        <v>2933</v>
      </c>
      <c r="F1307" s="165">
        <v>54.286098480199897</v>
      </c>
      <c r="G1307" s="165">
        <v>-130.44500732399999</v>
      </c>
      <c r="H1307" s="104">
        <v>116</v>
      </c>
      <c r="I1307" s="104" t="s">
        <v>323</v>
      </c>
      <c r="J1307" s="104" t="s">
        <v>396</v>
      </c>
      <c r="K1307" s="104" t="s">
        <v>452</v>
      </c>
      <c r="L1307" s="104" t="s">
        <v>2934</v>
      </c>
      <c r="M1307" s="41"/>
    </row>
    <row r="1308" spans="2:13" hidden="1" x14ac:dyDescent="0.25">
      <c r="B1308" s="39"/>
      <c r="C1308" s="106" t="s">
        <v>2935</v>
      </c>
      <c r="D1308" s="104" t="s">
        <v>336</v>
      </c>
      <c r="E1308" s="104" t="s">
        <v>2936</v>
      </c>
      <c r="F1308" s="165">
        <v>21.773696999999999</v>
      </c>
      <c r="G1308" s="165">
        <v>-72.268321</v>
      </c>
      <c r="H1308" s="104">
        <v>15</v>
      </c>
      <c r="I1308" s="104" t="s">
        <v>323</v>
      </c>
      <c r="J1308" s="104" t="s">
        <v>2937</v>
      </c>
      <c r="K1308" s="104" t="s">
        <v>2938</v>
      </c>
      <c r="L1308" s="104" t="s">
        <v>2939</v>
      </c>
      <c r="M1308" s="41"/>
    </row>
    <row r="1309" spans="2:13" hidden="1" x14ac:dyDescent="0.25">
      <c r="B1309" s="39"/>
      <c r="C1309" s="106">
        <v>6491</v>
      </c>
      <c r="D1309" s="104" t="s">
        <v>313</v>
      </c>
      <c r="E1309" s="104" t="s">
        <v>2940</v>
      </c>
      <c r="F1309" s="165">
        <v>57.783901214599602</v>
      </c>
      <c r="G1309" s="165">
        <v>28.3955993652343</v>
      </c>
      <c r="H1309" s="104">
        <v>154</v>
      </c>
      <c r="I1309" s="104" t="s">
        <v>315</v>
      </c>
      <c r="J1309" s="104" t="s">
        <v>328</v>
      </c>
      <c r="K1309" s="104" t="s">
        <v>1496</v>
      </c>
      <c r="L1309" s="104" t="s">
        <v>2941</v>
      </c>
      <c r="M1309" s="41"/>
    </row>
    <row r="1310" spans="2:13" hidden="1" x14ac:dyDescent="0.25">
      <c r="B1310" s="39"/>
      <c r="C1310" s="107">
        <v>5832</v>
      </c>
      <c r="D1310" s="105" t="s">
        <v>313</v>
      </c>
      <c r="E1310" s="105" t="s">
        <v>2942</v>
      </c>
      <c r="F1310" s="165">
        <v>-47.735300000000002</v>
      </c>
      <c r="G1310" s="165">
        <v>-65.9041</v>
      </c>
      <c r="H1310" s="105">
        <v>268</v>
      </c>
      <c r="I1310" s="105" t="s">
        <v>358</v>
      </c>
      <c r="J1310" s="105" t="s">
        <v>580</v>
      </c>
      <c r="K1310" s="105" t="s">
        <v>1334</v>
      </c>
      <c r="L1310" s="105" t="s">
        <v>2943</v>
      </c>
      <c r="M1310" s="41"/>
    </row>
    <row r="1311" spans="2:13" hidden="1" x14ac:dyDescent="0.25">
      <c r="B1311" s="39"/>
      <c r="C1311" s="107">
        <v>5829</v>
      </c>
      <c r="D1311" s="105" t="s">
        <v>313</v>
      </c>
      <c r="E1311" s="105" t="s">
        <v>2944</v>
      </c>
      <c r="F1311" s="165">
        <v>-42.7592</v>
      </c>
      <c r="G1311" s="165">
        <v>-65.102699999999999</v>
      </c>
      <c r="H1311" s="105">
        <v>427</v>
      </c>
      <c r="I1311" s="105" t="s">
        <v>358</v>
      </c>
      <c r="J1311" s="105" t="s">
        <v>580</v>
      </c>
      <c r="K1311" s="105" t="s">
        <v>1125</v>
      </c>
      <c r="L1311" s="105" t="s">
        <v>2945</v>
      </c>
      <c r="M1311" s="41"/>
    </row>
    <row r="1312" spans="2:13" hidden="1" x14ac:dyDescent="0.25">
      <c r="B1312" s="39"/>
      <c r="C1312" s="107">
        <v>6043</v>
      </c>
      <c r="D1312" s="105" t="s">
        <v>313</v>
      </c>
      <c r="E1312" s="105" t="s">
        <v>2946</v>
      </c>
      <c r="F1312" s="165">
        <v>-41.438899993896399</v>
      </c>
      <c r="G1312" s="165">
        <v>-73.094001770019503</v>
      </c>
      <c r="H1312" s="105">
        <v>294</v>
      </c>
      <c r="I1312" s="105" t="s">
        <v>358</v>
      </c>
      <c r="J1312" s="105" t="s">
        <v>617</v>
      </c>
      <c r="K1312" s="105" t="s">
        <v>971</v>
      </c>
      <c r="L1312" s="105" t="s">
        <v>2947</v>
      </c>
      <c r="M1312" s="41"/>
    </row>
    <row r="1313" spans="2:13" hidden="1" x14ac:dyDescent="0.25">
      <c r="B1313" s="39"/>
      <c r="C1313" s="106">
        <v>6031</v>
      </c>
      <c r="D1313" s="104" t="s">
        <v>313</v>
      </c>
      <c r="E1313" s="104" t="s">
        <v>2948</v>
      </c>
      <c r="F1313" s="165">
        <v>-51.670670000000001</v>
      </c>
      <c r="G1313" s="165">
        <v>-72.529077999999998</v>
      </c>
      <c r="H1313" s="104">
        <v>217</v>
      </c>
      <c r="I1313" s="104" t="s">
        <v>358</v>
      </c>
      <c r="J1313" s="104" t="s">
        <v>617</v>
      </c>
      <c r="K1313" s="104" t="s">
        <v>2915</v>
      </c>
      <c r="L1313" s="104" t="s">
        <v>2949</v>
      </c>
      <c r="M1313" s="41"/>
    </row>
    <row r="1314" spans="2:13" hidden="1" x14ac:dyDescent="0.25">
      <c r="B1314" s="39"/>
      <c r="C1314" s="107">
        <v>5839</v>
      </c>
      <c r="D1314" s="105" t="s">
        <v>313</v>
      </c>
      <c r="E1314" s="105" t="s">
        <v>2950</v>
      </c>
      <c r="F1314" s="165">
        <v>-50.016500000000001</v>
      </c>
      <c r="G1314" s="165">
        <v>-68.5792</v>
      </c>
      <c r="H1314" s="105">
        <v>364</v>
      </c>
      <c r="I1314" s="105" t="s">
        <v>358</v>
      </c>
      <c r="J1314" s="105" t="s">
        <v>580</v>
      </c>
      <c r="K1314" s="105" t="s">
        <v>1334</v>
      </c>
      <c r="L1314" s="105" t="s">
        <v>2951</v>
      </c>
      <c r="M1314" s="41"/>
    </row>
    <row r="1315" spans="2:13" hidden="1" x14ac:dyDescent="0.25">
      <c r="B1315" s="39"/>
      <c r="C1315" s="107">
        <v>6023</v>
      </c>
      <c r="D1315" s="105" t="s">
        <v>313</v>
      </c>
      <c r="E1315" s="105" t="s">
        <v>2952</v>
      </c>
      <c r="F1315" s="165">
        <v>-54.931099000000003</v>
      </c>
      <c r="G1315" s="165">
        <v>-67.626296999999994</v>
      </c>
      <c r="H1315" s="105">
        <v>88</v>
      </c>
      <c r="I1315" s="105" t="s">
        <v>358</v>
      </c>
      <c r="J1315" s="105" t="s">
        <v>617</v>
      </c>
      <c r="K1315" s="105" t="s">
        <v>2915</v>
      </c>
      <c r="L1315" s="105" t="s">
        <v>2953</v>
      </c>
      <c r="M1315" s="41"/>
    </row>
    <row r="1316" spans="2:13" hidden="1" x14ac:dyDescent="0.25">
      <c r="B1316" s="39"/>
      <c r="C1316" s="107">
        <v>6009</v>
      </c>
      <c r="D1316" s="105" t="s">
        <v>313</v>
      </c>
      <c r="E1316" s="105" t="s">
        <v>2954</v>
      </c>
      <c r="F1316" s="165">
        <v>-53.002602000000003</v>
      </c>
      <c r="G1316" s="165">
        <v>-70.854598999999993</v>
      </c>
      <c r="H1316" s="105">
        <v>139</v>
      </c>
      <c r="I1316" s="105" t="s">
        <v>358</v>
      </c>
      <c r="J1316" s="105" t="s">
        <v>617</v>
      </c>
      <c r="K1316" s="105" t="s">
        <v>2915</v>
      </c>
      <c r="L1316" s="105" t="s">
        <v>2955</v>
      </c>
      <c r="M1316" s="41"/>
    </row>
    <row r="1317" spans="2:13" hidden="1" x14ac:dyDescent="0.25">
      <c r="B1317" s="39"/>
      <c r="C1317" s="107" t="s">
        <v>2956</v>
      </c>
      <c r="D1317" s="105" t="s">
        <v>336</v>
      </c>
      <c r="E1317" s="105" t="s">
        <v>2957</v>
      </c>
      <c r="F1317" s="165">
        <v>18.567399999999999</v>
      </c>
      <c r="G1317" s="165">
        <v>-68.363403000000005</v>
      </c>
      <c r="H1317" s="105">
        <v>47</v>
      </c>
      <c r="I1317" s="105" t="s">
        <v>323</v>
      </c>
      <c r="J1317" s="105" t="s">
        <v>2958</v>
      </c>
      <c r="K1317" s="105" t="s">
        <v>2959</v>
      </c>
      <c r="L1317" s="105" t="s">
        <v>2960</v>
      </c>
      <c r="M1317" s="41"/>
    </row>
    <row r="1318" spans="2:13" hidden="1" x14ac:dyDescent="0.25">
      <c r="B1318" s="39"/>
      <c r="C1318" s="106">
        <v>6246</v>
      </c>
      <c r="D1318" s="104" t="s">
        <v>313</v>
      </c>
      <c r="E1318" s="104" t="s">
        <v>2961</v>
      </c>
      <c r="F1318" s="165">
        <v>-34.855099000000003</v>
      </c>
      <c r="G1318" s="165">
        <v>-55.094298999999999</v>
      </c>
      <c r="H1318" s="104">
        <v>95</v>
      </c>
      <c r="I1318" s="104" t="s">
        <v>358</v>
      </c>
      <c r="J1318" s="104" t="s">
        <v>1073</v>
      </c>
      <c r="K1318" s="104" t="s">
        <v>2962</v>
      </c>
      <c r="L1318" s="104" t="s">
        <v>2963</v>
      </c>
      <c r="M1318" s="41"/>
    </row>
    <row r="1319" spans="2:13" hidden="1" x14ac:dyDescent="0.25">
      <c r="B1319" s="39"/>
      <c r="C1319" s="106">
        <v>1860</v>
      </c>
      <c r="D1319" s="104" t="s">
        <v>313</v>
      </c>
      <c r="E1319" s="104" t="s">
        <v>2964</v>
      </c>
      <c r="F1319" s="165">
        <v>60.050598000000001</v>
      </c>
      <c r="G1319" s="165">
        <v>-77.286902999999995</v>
      </c>
      <c r="H1319" s="104">
        <v>74</v>
      </c>
      <c r="I1319" s="104" t="s">
        <v>323</v>
      </c>
      <c r="J1319" s="104" t="s">
        <v>396</v>
      </c>
      <c r="K1319" s="104" t="s">
        <v>2049</v>
      </c>
      <c r="L1319" s="104" t="s">
        <v>2965</v>
      </c>
      <c r="M1319" s="41"/>
    </row>
    <row r="1320" spans="2:13" hidden="1" x14ac:dyDescent="0.25">
      <c r="B1320" s="39"/>
      <c r="C1320" s="106" t="s">
        <v>2966</v>
      </c>
      <c r="D1320" s="104" t="s">
        <v>336</v>
      </c>
      <c r="E1320" s="104" t="s">
        <v>2967</v>
      </c>
      <c r="F1320" s="165">
        <v>46.7911</v>
      </c>
      <c r="G1320" s="165">
        <v>-71.393303000000003</v>
      </c>
      <c r="H1320" s="104">
        <v>244</v>
      </c>
      <c r="I1320" s="104" t="s">
        <v>323</v>
      </c>
      <c r="J1320" s="104" t="s">
        <v>396</v>
      </c>
      <c r="K1320" s="104" t="s">
        <v>2049</v>
      </c>
      <c r="L1320" s="104" t="s">
        <v>2968</v>
      </c>
      <c r="M1320" s="41"/>
    </row>
    <row r="1321" spans="2:13" hidden="1" x14ac:dyDescent="0.25">
      <c r="B1321" s="39"/>
      <c r="C1321" s="107">
        <v>5051</v>
      </c>
      <c r="D1321" s="105" t="s">
        <v>313</v>
      </c>
      <c r="E1321" s="105" t="s">
        <v>2969</v>
      </c>
      <c r="F1321" s="165">
        <v>-45.021099</v>
      </c>
      <c r="G1321" s="165">
        <v>168.73899800000001</v>
      </c>
      <c r="H1321" s="105">
        <v>1171</v>
      </c>
      <c r="I1321" s="105" t="s">
        <v>372</v>
      </c>
      <c r="J1321" s="105" t="s">
        <v>404</v>
      </c>
      <c r="K1321" s="105" t="s">
        <v>405</v>
      </c>
      <c r="L1321" s="105" t="s">
        <v>2970</v>
      </c>
      <c r="M1321" s="41"/>
    </row>
    <row r="1322" spans="2:13" hidden="1" x14ac:dyDescent="0.25">
      <c r="B1322" s="39"/>
      <c r="C1322" s="106">
        <v>2830</v>
      </c>
      <c r="D1322" s="104" t="s">
        <v>313</v>
      </c>
      <c r="E1322" s="104" t="s">
        <v>2971</v>
      </c>
      <c r="F1322" s="165">
        <v>-31.920200347900298</v>
      </c>
      <c r="G1322" s="165">
        <v>26.8822002410888</v>
      </c>
      <c r="H1322" s="104">
        <v>3637</v>
      </c>
      <c r="I1322" s="104" t="s">
        <v>344</v>
      </c>
      <c r="J1322" s="104" t="s">
        <v>755</v>
      </c>
      <c r="K1322" s="104" t="s">
        <v>756</v>
      </c>
      <c r="L1322" s="104" t="s">
        <v>2970</v>
      </c>
      <c r="M1322" s="41"/>
    </row>
    <row r="1323" spans="2:13" hidden="1" x14ac:dyDescent="0.25">
      <c r="B1323" s="39"/>
      <c r="C1323" s="107">
        <v>1883</v>
      </c>
      <c r="D1323" s="105" t="s">
        <v>313</v>
      </c>
      <c r="E1323" s="105" t="s">
        <v>2972</v>
      </c>
      <c r="F1323" s="165">
        <v>53.026100158691399</v>
      </c>
      <c r="G1323" s="165">
        <v>-122.51000213623</v>
      </c>
      <c r="H1323" s="105">
        <v>1789</v>
      </c>
      <c r="I1323" s="105" t="s">
        <v>323</v>
      </c>
      <c r="J1323" s="105" t="s">
        <v>396</v>
      </c>
      <c r="K1323" s="105" t="s">
        <v>452</v>
      </c>
      <c r="L1323" s="105" t="s">
        <v>2973</v>
      </c>
      <c r="M1323" s="41"/>
    </row>
    <row r="1324" spans="2:13" hidden="1" x14ac:dyDescent="0.25">
      <c r="B1324" s="39"/>
      <c r="C1324" s="107" t="s">
        <v>2974</v>
      </c>
      <c r="D1324" s="105" t="s">
        <v>336</v>
      </c>
      <c r="E1324" s="105" t="s">
        <v>2975</v>
      </c>
      <c r="F1324" s="165">
        <v>-0.12539900000000001</v>
      </c>
      <c r="G1324" s="165">
        <v>-78.354305999999994</v>
      </c>
      <c r="H1324" s="105">
        <v>7841</v>
      </c>
      <c r="I1324" s="105" t="s">
        <v>358</v>
      </c>
      <c r="J1324" s="105" t="s">
        <v>1578</v>
      </c>
      <c r="K1324" s="105" t="s">
        <v>2976</v>
      </c>
      <c r="L1324" s="105" t="s">
        <v>2977</v>
      </c>
      <c r="M1324" s="41"/>
    </row>
    <row r="1325" spans="2:13" hidden="1" x14ac:dyDescent="0.25">
      <c r="B1325" s="39"/>
      <c r="C1325" s="106">
        <v>2647</v>
      </c>
      <c r="D1325" s="104" t="s">
        <v>313</v>
      </c>
      <c r="E1325" s="104" t="s">
        <v>2979</v>
      </c>
      <c r="F1325" s="165">
        <v>58.498100000000001</v>
      </c>
      <c r="G1325" s="165">
        <v>13.0532</v>
      </c>
      <c r="H1325" s="104">
        <v>230</v>
      </c>
      <c r="I1325" s="104" t="s">
        <v>315</v>
      </c>
      <c r="J1325" s="104" t="s">
        <v>499</v>
      </c>
      <c r="K1325" s="104" t="s">
        <v>1537</v>
      </c>
      <c r="L1325" s="104" t="s">
        <v>4060</v>
      </c>
      <c r="M1325" s="41"/>
    </row>
    <row r="1326" spans="2:13" hidden="1" x14ac:dyDescent="0.25">
      <c r="B1326" s="39"/>
      <c r="C1326" s="106">
        <v>1838</v>
      </c>
      <c r="D1326" s="104" t="s">
        <v>313</v>
      </c>
      <c r="E1326" s="104" t="s">
        <v>2980</v>
      </c>
      <c r="F1326" s="165">
        <v>58.491402000000001</v>
      </c>
      <c r="G1326" s="165">
        <v>-119.40799699999999</v>
      </c>
      <c r="H1326" s="104">
        <v>1759</v>
      </c>
      <c r="I1326" s="104" t="s">
        <v>323</v>
      </c>
      <c r="J1326" s="104" t="s">
        <v>396</v>
      </c>
      <c r="K1326" s="104" t="s">
        <v>784</v>
      </c>
      <c r="L1326" s="104" t="s">
        <v>2981</v>
      </c>
      <c r="M1326" s="41"/>
    </row>
    <row r="1327" spans="2:13" hidden="1" x14ac:dyDescent="0.25">
      <c r="B1327" s="39"/>
      <c r="C1327" s="106" t="s">
        <v>2982</v>
      </c>
      <c r="D1327" s="104" t="s">
        <v>336</v>
      </c>
      <c r="E1327" s="104" t="s">
        <v>2983</v>
      </c>
      <c r="F1327" s="165">
        <v>22.378824000000002</v>
      </c>
      <c r="G1327" s="165">
        <v>71.039390999999995</v>
      </c>
      <c r="H1327" s="104">
        <v>647</v>
      </c>
      <c r="I1327" s="104" t="s">
        <v>338</v>
      </c>
      <c r="J1327" s="104" t="s">
        <v>636</v>
      </c>
      <c r="K1327" s="104" t="s">
        <v>2984</v>
      </c>
      <c r="L1327" s="104" t="s">
        <v>2985</v>
      </c>
      <c r="M1327" s="41"/>
    </row>
    <row r="1328" spans="2:13" hidden="1" x14ac:dyDescent="0.25">
      <c r="B1328" s="39"/>
      <c r="C1328" s="106" t="s">
        <v>2986</v>
      </c>
      <c r="D1328" s="104" t="s">
        <v>336</v>
      </c>
      <c r="E1328" s="104" t="s">
        <v>2987</v>
      </c>
      <c r="F1328" s="165">
        <v>35.877602000000003</v>
      </c>
      <c r="G1328" s="165">
        <v>-78.787497999999999</v>
      </c>
      <c r="H1328" s="104">
        <v>435</v>
      </c>
      <c r="I1328" s="104" t="s">
        <v>323</v>
      </c>
      <c r="J1328" s="104" t="s">
        <v>362</v>
      </c>
      <c r="K1328" s="104" t="s">
        <v>989</v>
      </c>
      <c r="L1328" s="104" t="s">
        <v>2988</v>
      </c>
      <c r="M1328" s="41"/>
    </row>
    <row r="1329" spans="2:13" hidden="1" x14ac:dyDescent="0.25">
      <c r="B1329" s="39"/>
      <c r="C1329" s="106">
        <v>6038</v>
      </c>
      <c r="D1329" s="104" t="s">
        <v>313</v>
      </c>
      <c r="E1329" s="104" t="s">
        <v>2989</v>
      </c>
      <c r="F1329" s="165">
        <v>-34.173698000000002</v>
      </c>
      <c r="G1329" s="165">
        <v>-70.775702999999993</v>
      </c>
      <c r="H1329" s="104">
        <v>1446</v>
      </c>
      <c r="I1329" s="104" t="s">
        <v>358</v>
      </c>
      <c r="J1329" s="104" t="s">
        <v>617</v>
      </c>
      <c r="K1329" s="104" t="s">
        <v>2990</v>
      </c>
      <c r="L1329" s="104" t="s">
        <v>2991</v>
      </c>
      <c r="M1329" s="41"/>
    </row>
    <row r="1330" spans="2:13" hidden="1" x14ac:dyDescent="0.25">
      <c r="B1330" s="39"/>
      <c r="C1330" s="106">
        <v>1895</v>
      </c>
      <c r="D1330" s="104" t="s">
        <v>313</v>
      </c>
      <c r="E1330" s="104" t="s">
        <v>2992</v>
      </c>
      <c r="F1330" s="165">
        <v>62.811401367199998</v>
      </c>
      <c r="G1330" s="165">
        <v>-92.115798950200002</v>
      </c>
      <c r="H1330" s="104">
        <v>94</v>
      </c>
      <c r="I1330" s="104" t="s">
        <v>323</v>
      </c>
      <c r="J1330" s="104" t="s">
        <v>396</v>
      </c>
      <c r="K1330" s="104" t="s">
        <v>397</v>
      </c>
      <c r="L1330" s="104" t="s">
        <v>2993</v>
      </c>
      <c r="M1330" s="41"/>
    </row>
    <row r="1331" spans="2:13" hidden="1" x14ac:dyDescent="0.25">
      <c r="B1331" s="39"/>
      <c r="C1331" s="107">
        <v>5827</v>
      </c>
      <c r="D1331" s="105" t="s">
        <v>313</v>
      </c>
      <c r="E1331" s="105" t="s">
        <v>2994</v>
      </c>
      <c r="F1331" s="165">
        <v>-43.210500000000003</v>
      </c>
      <c r="G1331" s="165">
        <v>-65.270300000000006</v>
      </c>
      <c r="H1331" s="105">
        <v>141</v>
      </c>
      <c r="I1331" s="105" t="s">
        <v>358</v>
      </c>
      <c r="J1331" s="105" t="s">
        <v>580</v>
      </c>
      <c r="K1331" s="105" t="s">
        <v>1125</v>
      </c>
      <c r="L1331" s="105" t="s">
        <v>2995</v>
      </c>
      <c r="M1331" s="41"/>
    </row>
    <row r="1332" spans="2:13" hidden="1" x14ac:dyDescent="0.25">
      <c r="B1332" s="39"/>
      <c r="C1332" s="106" t="s">
        <v>2996</v>
      </c>
      <c r="D1332" s="104" t="s">
        <v>336</v>
      </c>
      <c r="E1332" s="104" t="s">
        <v>2997</v>
      </c>
      <c r="F1332" s="165">
        <v>39.499099999999999</v>
      </c>
      <c r="G1332" s="165">
        <v>-119.76799800000001</v>
      </c>
      <c r="H1332" s="104">
        <v>4415</v>
      </c>
      <c r="I1332" s="104" t="s">
        <v>323</v>
      </c>
      <c r="J1332" s="104" t="s">
        <v>362</v>
      </c>
      <c r="K1332" s="104" t="s">
        <v>2106</v>
      </c>
      <c r="L1332" s="104" t="s">
        <v>2998</v>
      </c>
      <c r="M1332" s="41"/>
    </row>
    <row r="1333" spans="2:13" hidden="1" x14ac:dyDescent="0.25">
      <c r="B1333" s="39"/>
      <c r="C1333" s="106">
        <v>1885</v>
      </c>
      <c r="D1333" s="104" t="s">
        <v>313</v>
      </c>
      <c r="E1333" s="104" t="s">
        <v>2999</v>
      </c>
      <c r="F1333" s="165">
        <v>74.716903686500004</v>
      </c>
      <c r="G1333" s="165">
        <v>-94.969398498499999</v>
      </c>
      <c r="H1333" s="104">
        <v>215</v>
      </c>
      <c r="I1333" s="104" t="s">
        <v>323</v>
      </c>
      <c r="J1333" s="104" t="s">
        <v>396</v>
      </c>
      <c r="K1333" s="104" t="s">
        <v>397</v>
      </c>
      <c r="L1333" s="104" t="s">
        <v>3000</v>
      </c>
      <c r="M1333" s="41"/>
    </row>
    <row r="1334" spans="2:13" hidden="1" x14ac:dyDescent="0.25">
      <c r="B1334" s="39"/>
      <c r="C1334" s="106" t="s">
        <v>3001</v>
      </c>
      <c r="D1334" s="104" t="s">
        <v>336</v>
      </c>
      <c r="E1334" s="104" t="s">
        <v>3002</v>
      </c>
      <c r="F1334" s="165">
        <v>63.985000999999997</v>
      </c>
      <c r="G1334" s="165">
        <v>-22.605599999999999</v>
      </c>
      <c r="H1334" s="104">
        <v>171</v>
      </c>
      <c r="I1334" s="104" t="s">
        <v>315</v>
      </c>
      <c r="J1334" s="104" t="s">
        <v>378</v>
      </c>
      <c r="K1334" s="104" t="s">
        <v>3003</v>
      </c>
      <c r="L1334" s="104" t="s">
        <v>3006</v>
      </c>
      <c r="M1334" s="41"/>
    </row>
    <row r="1335" spans="2:13" hidden="1" x14ac:dyDescent="0.25">
      <c r="B1335" s="39"/>
      <c r="C1335" s="106">
        <v>125</v>
      </c>
      <c r="D1335" s="104" t="s">
        <v>313</v>
      </c>
      <c r="E1335" s="104" t="s">
        <v>3004</v>
      </c>
      <c r="F1335" s="165">
        <v>64.129997253400006</v>
      </c>
      <c r="G1335" s="165">
        <v>-21.940599441500002</v>
      </c>
      <c r="H1335" s="104">
        <v>48</v>
      </c>
      <c r="I1335" s="104" t="s">
        <v>315</v>
      </c>
      <c r="J1335" s="104" t="s">
        <v>378</v>
      </c>
      <c r="K1335" s="104" t="s">
        <v>3005</v>
      </c>
      <c r="L1335" s="104" t="s">
        <v>3006</v>
      </c>
      <c r="M1335" s="41"/>
    </row>
    <row r="1336" spans="2:13" hidden="1" x14ac:dyDescent="0.25">
      <c r="B1336" s="39"/>
      <c r="C1336" s="107" t="s">
        <v>3007</v>
      </c>
      <c r="D1336" s="105" t="s">
        <v>336</v>
      </c>
      <c r="E1336" s="105" t="s">
        <v>3008</v>
      </c>
      <c r="F1336" s="165">
        <v>37.505198999999998</v>
      </c>
      <c r="G1336" s="165">
        <v>-77.319702000000007</v>
      </c>
      <c r="H1336" s="105">
        <v>167</v>
      </c>
      <c r="I1336" s="105" t="s">
        <v>323</v>
      </c>
      <c r="J1336" s="105" t="s">
        <v>362</v>
      </c>
      <c r="K1336" s="105" t="s">
        <v>1280</v>
      </c>
      <c r="L1336" s="105" t="s">
        <v>3009</v>
      </c>
      <c r="M1336" s="41"/>
    </row>
    <row r="1337" spans="2:13" hidden="1" x14ac:dyDescent="0.25">
      <c r="B1337" s="39"/>
      <c r="C1337" s="106">
        <v>27144</v>
      </c>
      <c r="D1337" s="104" t="s">
        <v>313</v>
      </c>
      <c r="E1337" s="104" t="s">
        <v>3010</v>
      </c>
      <c r="F1337" s="165">
        <v>-33.604652000000002</v>
      </c>
      <c r="G1337" s="165">
        <v>150.783051</v>
      </c>
      <c r="H1337" s="104">
        <v>67</v>
      </c>
      <c r="I1337" s="104" t="s">
        <v>372</v>
      </c>
      <c r="J1337" s="104" t="s">
        <v>373</v>
      </c>
      <c r="K1337" s="104" t="s">
        <v>385</v>
      </c>
      <c r="L1337" s="104" t="s">
        <v>3009</v>
      </c>
      <c r="M1337" s="41"/>
    </row>
    <row r="1338" spans="2:13" hidden="1" x14ac:dyDescent="0.25">
      <c r="B1338" s="39"/>
      <c r="C1338" s="107" t="s">
        <v>3011</v>
      </c>
      <c r="D1338" s="105" t="s">
        <v>336</v>
      </c>
      <c r="E1338" s="105" t="s">
        <v>3012</v>
      </c>
      <c r="F1338" s="165">
        <v>56.923599000000003</v>
      </c>
      <c r="G1338" s="165">
        <v>23.9711</v>
      </c>
      <c r="H1338" s="105">
        <v>36</v>
      </c>
      <c r="I1338" s="105" t="s">
        <v>315</v>
      </c>
      <c r="J1338" s="105" t="s">
        <v>1200</v>
      </c>
      <c r="K1338" s="105" t="s">
        <v>3013</v>
      </c>
      <c r="L1338" s="105" t="s">
        <v>3014</v>
      </c>
      <c r="M1338" s="41"/>
    </row>
    <row r="1339" spans="2:13" hidden="1" x14ac:dyDescent="0.25">
      <c r="B1339" s="39"/>
      <c r="C1339" s="106" t="s">
        <v>3015</v>
      </c>
      <c r="D1339" s="104" t="s">
        <v>336</v>
      </c>
      <c r="E1339" s="104" t="s">
        <v>3016</v>
      </c>
      <c r="F1339" s="165">
        <v>41.414700000000003</v>
      </c>
      <c r="G1339" s="165">
        <v>19.720600000000001</v>
      </c>
      <c r="H1339" s="104">
        <v>126</v>
      </c>
      <c r="I1339" s="104" t="s">
        <v>315</v>
      </c>
      <c r="J1339" s="104" t="s">
        <v>3017</v>
      </c>
      <c r="K1339" s="104" t="s">
        <v>3018</v>
      </c>
      <c r="L1339" s="104" t="s">
        <v>3019</v>
      </c>
      <c r="M1339" s="41"/>
    </row>
    <row r="1340" spans="2:13" hidden="1" x14ac:dyDescent="0.25">
      <c r="B1340" s="39"/>
      <c r="C1340" s="106">
        <v>5784</v>
      </c>
      <c r="D1340" s="104" t="s">
        <v>313</v>
      </c>
      <c r="E1340" s="104" t="s">
        <v>3020</v>
      </c>
      <c r="F1340" s="165">
        <v>-37.390597999999997</v>
      </c>
      <c r="G1340" s="165">
        <v>-68.904197999999994</v>
      </c>
      <c r="H1340" s="104">
        <v>1968</v>
      </c>
      <c r="I1340" s="104" t="s">
        <v>358</v>
      </c>
      <c r="J1340" s="104" t="s">
        <v>580</v>
      </c>
      <c r="K1340" s="104" t="s">
        <v>982</v>
      </c>
      <c r="L1340" s="104" t="s">
        <v>3021</v>
      </c>
      <c r="M1340" s="41"/>
    </row>
    <row r="1341" spans="2:13" hidden="1" x14ac:dyDescent="0.25">
      <c r="B1341" s="39"/>
      <c r="C1341" s="106">
        <v>5796</v>
      </c>
      <c r="D1341" s="104" t="s">
        <v>313</v>
      </c>
      <c r="E1341" s="104" t="s">
        <v>3022</v>
      </c>
      <c r="F1341" s="165">
        <v>-33.085098000000002</v>
      </c>
      <c r="G1341" s="165">
        <v>-64.261298999999994</v>
      </c>
      <c r="H1341" s="104">
        <v>1380</v>
      </c>
      <c r="I1341" s="104" t="s">
        <v>358</v>
      </c>
      <c r="J1341" s="104" t="s">
        <v>580</v>
      </c>
      <c r="K1341" s="104" t="s">
        <v>1146</v>
      </c>
      <c r="L1341" s="104" t="s">
        <v>3023</v>
      </c>
      <c r="M1341" s="41"/>
    </row>
    <row r="1342" spans="2:13" hidden="1" x14ac:dyDescent="0.25">
      <c r="B1342" s="39"/>
      <c r="C1342" s="106" t="s">
        <v>3024</v>
      </c>
      <c r="D1342" s="104" t="s">
        <v>336</v>
      </c>
      <c r="E1342" s="104" t="s">
        <v>3025</v>
      </c>
      <c r="F1342" s="165">
        <v>-22.809999000000001</v>
      </c>
      <c r="G1342" s="165">
        <v>-43.250557000000001</v>
      </c>
      <c r="H1342" s="104">
        <v>28</v>
      </c>
      <c r="I1342" s="104" t="s">
        <v>358</v>
      </c>
      <c r="J1342" s="104" t="s">
        <v>571</v>
      </c>
      <c r="K1342" s="104" t="s">
        <v>3026</v>
      </c>
      <c r="L1342" s="104" t="s">
        <v>3027</v>
      </c>
      <c r="M1342" s="41"/>
    </row>
    <row r="1343" spans="2:13" hidden="1" x14ac:dyDescent="0.25">
      <c r="B1343" s="39"/>
      <c r="C1343" s="107">
        <v>5834</v>
      </c>
      <c r="D1343" s="105" t="s">
        <v>313</v>
      </c>
      <c r="E1343" s="105" t="s">
        <v>3028</v>
      </c>
      <c r="F1343" s="165">
        <v>-51.608899999999998</v>
      </c>
      <c r="G1343" s="165">
        <v>-69.312600000000003</v>
      </c>
      <c r="H1343" s="105">
        <v>61</v>
      </c>
      <c r="I1343" s="105" t="s">
        <v>358</v>
      </c>
      <c r="J1343" s="105" t="s">
        <v>580</v>
      </c>
      <c r="K1343" s="105" t="s">
        <v>1334</v>
      </c>
      <c r="L1343" s="105" t="s">
        <v>3029</v>
      </c>
      <c r="M1343" s="41"/>
    </row>
    <row r="1344" spans="2:13" hidden="1" x14ac:dyDescent="0.25">
      <c r="B1344" s="39"/>
      <c r="C1344" s="107">
        <v>5833</v>
      </c>
      <c r="D1344" s="105" t="s">
        <v>313</v>
      </c>
      <c r="E1344" s="105" t="s">
        <v>3030</v>
      </c>
      <c r="F1344" s="165">
        <v>-53.777700000000003</v>
      </c>
      <c r="G1344" s="165">
        <v>-67.749399999999994</v>
      </c>
      <c r="H1344" s="105">
        <v>65</v>
      </c>
      <c r="I1344" s="105" t="s">
        <v>358</v>
      </c>
      <c r="J1344" s="105" t="s">
        <v>580</v>
      </c>
      <c r="K1344" s="105" t="s">
        <v>3031</v>
      </c>
      <c r="L1344" s="105" t="s">
        <v>3032</v>
      </c>
      <c r="M1344" s="41"/>
    </row>
    <row r="1345" spans="2:13" hidden="1" x14ac:dyDescent="0.25">
      <c r="B1345" s="39"/>
      <c r="C1345" s="107" t="s">
        <v>3033</v>
      </c>
      <c r="D1345" s="105" t="s">
        <v>336</v>
      </c>
      <c r="E1345" s="105" t="s">
        <v>3034</v>
      </c>
      <c r="F1345" s="165">
        <v>24.957599999999999</v>
      </c>
      <c r="G1345" s="165">
        <v>46.698799000000001</v>
      </c>
      <c r="H1345" s="105">
        <v>2049</v>
      </c>
      <c r="I1345" s="105" t="s">
        <v>338</v>
      </c>
      <c r="J1345" s="105" t="s">
        <v>358</v>
      </c>
      <c r="K1345" s="105" t="s">
        <v>3035</v>
      </c>
      <c r="L1345" s="105" t="s">
        <v>3036</v>
      </c>
      <c r="M1345" s="41"/>
    </row>
    <row r="1346" spans="2:13" hidden="1" x14ac:dyDescent="0.25">
      <c r="B1346" s="39"/>
      <c r="C1346" s="107">
        <v>2833</v>
      </c>
      <c r="D1346" s="105" t="s">
        <v>313</v>
      </c>
      <c r="E1346" s="105" t="s">
        <v>3037</v>
      </c>
      <c r="F1346" s="165">
        <v>-33.812199</v>
      </c>
      <c r="G1346" s="165">
        <v>19.902799999999999</v>
      </c>
      <c r="H1346" s="105">
        <v>640</v>
      </c>
      <c r="I1346" s="105" t="s">
        <v>344</v>
      </c>
      <c r="J1346" s="105" t="s">
        <v>755</v>
      </c>
      <c r="K1346" s="105" t="s">
        <v>938</v>
      </c>
      <c r="L1346" s="105" t="s">
        <v>3038</v>
      </c>
      <c r="M1346" s="41"/>
    </row>
    <row r="1347" spans="2:13" hidden="1" x14ac:dyDescent="0.25">
      <c r="B1347" s="39"/>
      <c r="C1347" s="106" t="s">
        <v>3039</v>
      </c>
      <c r="D1347" s="104" t="s">
        <v>336</v>
      </c>
      <c r="E1347" s="104" t="s">
        <v>3040</v>
      </c>
      <c r="F1347" s="165">
        <v>41.804532000000002</v>
      </c>
      <c r="G1347" s="165">
        <v>12.251998</v>
      </c>
      <c r="H1347" s="104">
        <v>13</v>
      </c>
      <c r="I1347" s="104" t="s">
        <v>315</v>
      </c>
      <c r="J1347" s="104" t="s">
        <v>664</v>
      </c>
      <c r="K1347" s="104" t="s">
        <v>3041</v>
      </c>
      <c r="L1347" s="104" t="s">
        <v>3042</v>
      </c>
      <c r="M1347" s="41"/>
    </row>
    <row r="1348" spans="2:13" hidden="1" x14ac:dyDescent="0.25">
      <c r="B1348" s="39"/>
      <c r="C1348" s="106">
        <v>2646</v>
      </c>
      <c r="D1348" s="104" t="s">
        <v>313</v>
      </c>
      <c r="E1348" s="104" t="s">
        <v>3043</v>
      </c>
      <c r="F1348" s="165">
        <v>56.266700999999998</v>
      </c>
      <c r="G1348" s="165">
        <v>15.265000000000001</v>
      </c>
      <c r="H1348" s="104">
        <v>191</v>
      </c>
      <c r="I1348" s="104" t="s">
        <v>315</v>
      </c>
      <c r="J1348" s="104" t="s">
        <v>499</v>
      </c>
      <c r="K1348" s="104" t="s">
        <v>3044</v>
      </c>
      <c r="L1348" s="104" t="s">
        <v>3045</v>
      </c>
      <c r="M1348" s="41"/>
    </row>
    <row r="1349" spans="2:13" hidden="1" x14ac:dyDescent="0.25">
      <c r="B1349" s="39"/>
      <c r="C1349" s="106">
        <v>29278</v>
      </c>
      <c r="D1349" s="104" t="s">
        <v>313</v>
      </c>
      <c r="E1349" s="104" t="s">
        <v>2978</v>
      </c>
      <c r="F1349" s="165">
        <v>64.838302612305</v>
      </c>
      <c r="G1349" s="165">
        <v>11.14610004425</v>
      </c>
      <c r="H1349" s="104">
        <v>14</v>
      </c>
      <c r="I1349" s="104" t="s">
        <v>315</v>
      </c>
      <c r="J1349" s="104" t="s">
        <v>400</v>
      </c>
      <c r="K1349" s="104" t="s">
        <v>504</v>
      </c>
      <c r="L1349" s="104" t="s">
        <v>4059</v>
      </c>
      <c r="M1349" s="41"/>
    </row>
    <row r="1350" spans="2:13" hidden="1" x14ac:dyDescent="0.25">
      <c r="B1350" s="39"/>
      <c r="C1350" s="107">
        <v>5769</v>
      </c>
      <c r="D1350" s="105" t="s">
        <v>313</v>
      </c>
      <c r="E1350" s="105" t="s">
        <v>3046</v>
      </c>
      <c r="F1350" s="165">
        <v>-32.903599999999997</v>
      </c>
      <c r="G1350" s="165">
        <v>-60.784999999999997</v>
      </c>
      <c r="H1350" s="105">
        <v>85</v>
      </c>
      <c r="I1350" s="105" t="s">
        <v>358</v>
      </c>
      <c r="J1350" s="105" t="s">
        <v>580</v>
      </c>
      <c r="K1350" s="105" t="s">
        <v>3047</v>
      </c>
      <c r="L1350" s="105" t="s">
        <v>3048</v>
      </c>
      <c r="M1350" s="41"/>
    </row>
    <row r="1351" spans="2:13" hidden="1" x14ac:dyDescent="0.25">
      <c r="B1351" s="39"/>
      <c r="C1351" s="106">
        <v>1709</v>
      </c>
      <c r="D1351" s="104" t="s">
        <v>313</v>
      </c>
      <c r="E1351" s="104" t="s">
        <v>3049</v>
      </c>
      <c r="F1351" s="165">
        <v>61.970600128199997</v>
      </c>
      <c r="G1351" s="165">
        <v>-132.42300415</v>
      </c>
      <c r="H1351" s="104">
        <v>2314</v>
      </c>
      <c r="I1351" s="104" t="s">
        <v>323</v>
      </c>
      <c r="J1351" s="104" t="s">
        <v>396</v>
      </c>
      <c r="K1351" s="104" t="s">
        <v>682</v>
      </c>
      <c r="L1351" s="104" t="s">
        <v>3050</v>
      </c>
      <c r="M1351" s="41"/>
    </row>
    <row r="1352" spans="2:13" hidden="1" x14ac:dyDescent="0.25">
      <c r="B1352" s="39"/>
      <c r="C1352" s="106">
        <v>2739</v>
      </c>
      <c r="D1352" s="104" t="s">
        <v>313</v>
      </c>
      <c r="E1352" s="104" t="s">
        <v>3051</v>
      </c>
      <c r="F1352" s="165">
        <v>53.918201446499999</v>
      </c>
      <c r="G1352" s="165">
        <v>12.278300285299901</v>
      </c>
      <c r="H1352" s="104">
        <v>138</v>
      </c>
      <c r="I1352" s="104" t="s">
        <v>315</v>
      </c>
      <c r="J1352" s="104" t="s">
        <v>735</v>
      </c>
      <c r="K1352" s="104" t="s">
        <v>1664</v>
      </c>
      <c r="L1352" s="104" t="s">
        <v>3052</v>
      </c>
      <c r="M1352" s="41"/>
    </row>
    <row r="1353" spans="2:13" hidden="1" x14ac:dyDescent="0.25">
      <c r="B1353" s="39"/>
      <c r="C1353" s="107" t="s">
        <v>3053</v>
      </c>
      <c r="D1353" s="105" t="s">
        <v>336</v>
      </c>
      <c r="E1353" s="105" t="s">
        <v>3054</v>
      </c>
      <c r="F1353" s="165">
        <v>47.493887999999998</v>
      </c>
      <c r="G1353" s="165">
        <v>39.924722000000003</v>
      </c>
      <c r="H1353" s="105">
        <v>213</v>
      </c>
      <c r="I1353" s="105" t="s">
        <v>315</v>
      </c>
      <c r="J1353" s="105" t="s">
        <v>328</v>
      </c>
      <c r="K1353" s="105" t="s">
        <v>3055</v>
      </c>
      <c r="L1353" s="105" t="s">
        <v>3056</v>
      </c>
      <c r="M1353" s="41"/>
    </row>
    <row r="1354" spans="2:13" hidden="1" x14ac:dyDescent="0.25">
      <c r="B1354" s="39"/>
      <c r="C1354" s="107">
        <v>5052</v>
      </c>
      <c r="D1354" s="105" t="s">
        <v>313</v>
      </c>
      <c r="E1354" s="105" t="s">
        <v>3057</v>
      </c>
      <c r="F1354" s="165">
        <v>-38.109200000000001</v>
      </c>
      <c r="G1354" s="165">
        <v>176.317001</v>
      </c>
      <c r="H1354" s="105">
        <v>935</v>
      </c>
      <c r="I1354" s="105" t="s">
        <v>372</v>
      </c>
      <c r="J1354" s="105" t="s">
        <v>404</v>
      </c>
      <c r="K1354" s="105" t="s">
        <v>3058</v>
      </c>
      <c r="L1354" s="105" t="s">
        <v>3059</v>
      </c>
      <c r="M1354" s="41"/>
    </row>
    <row r="1355" spans="2:13" hidden="1" x14ac:dyDescent="0.25">
      <c r="B1355" s="39"/>
      <c r="C1355" s="106">
        <v>2524</v>
      </c>
      <c r="D1355" s="104" t="s">
        <v>313</v>
      </c>
      <c r="E1355" s="104" t="s">
        <v>3060</v>
      </c>
      <c r="F1355" s="165">
        <v>51.956901999999999</v>
      </c>
      <c r="G1355" s="165">
        <v>4.4372199999999999</v>
      </c>
      <c r="H1355" s="104">
        <v>-15</v>
      </c>
      <c r="I1355" s="104" t="s">
        <v>315</v>
      </c>
      <c r="J1355" s="104" t="s">
        <v>440</v>
      </c>
      <c r="K1355" s="104" t="s">
        <v>3061</v>
      </c>
      <c r="L1355" s="104" t="s">
        <v>3062</v>
      </c>
      <c r="M1355" s="41"/>
    </row>
    <row r="1356" spans="2:13" hidden="1" x14ac:dyDescent="0.25">
      <c r="B1356" s="39"/>
      <c r="C1356" s="106">
        <v>2341</v>
      </c>
      <c r="D1356" s="104" t="s">
        <v>313</v>
      </c>
      <c r="E1356" s="104" t="s">
        <v>3063</v>
      </c>
      <c r="F1356" s="165">
        <v>66.564796447754006</v>
      </c>
      <c r="G1356" s="165">
        <v>25.830400466918999</v>
      </c>
      <c r="H1356" s="104">
        <v>642</v>
      </c>
      <c r="I1356" s="104" t="s">
        <v>315</v>
      </c>
      <c r="J1356" s="104" t="s">
        <v>1351</v>
      </c>
      <c r="K1356" s="104" t="s">
        <v>1352</v>
      </c>
      <c r="L1356" s="104" t="s">
        <v>3064</v>
      </c>
      <c r="M1356" s="41"/>
    </row>
    <row r="1357" spans="2:13" hidden="1" x14ac:dyDescent="0.25">
      <c r="B1357" s="39"/>
      <c r="C1357" s="106">
        <v>35064</v>
      </c>
      <c r="D1357" s="104" t="s">
        <v>313</v>
      </c>
      <c r="E1357" s="104" t="s">
        <v>3065</v>
      </c>
      <c r="F1357" s="165">
        <v>52.297317</v>
      </c>
      <c r="G1357" s="165">
        <v>43.7241</v>
      </c>
      <c r="H1357" s="104">
        <v>673</v>
      </c>
      <c r="I1357" s="104" t="s">
        <v>315</v>
      </c>
      <c r="J1357" s="104" t="s">
        <v>328</v>
      </c>
      <c r="K1357" s="104" t="s">
        <v>596</v>
      </c>
      <c r="L1357" s="104" t="s">
        <v>3066</v>
      </c>
      <c r="M1357" s="41"/>
    </row>
    <row r="1358" spans="2:13" hidden="1" x14ac:dyDescent="0.25">
      <c r="B1358" s="39"/>
      <c r="C1358" s="106">
        <v>5403</v>
      </c>
      <c r="D1358" s="104" t="s">
        <v>313</v>
      </c>
      <c r="E1358" s="104" t="s">
        <v>3067</v>
      </c>
      <c r="F1358" s="165">
        <v>64.727203000000003</v>
      </c>
      <c r="G1358" s="165">
        <v>-155.470001</v>
      </c>
      <c r="H1358" s="104">
        <v>658</v>
      </c>
      <c r="I1358" s="104" t="s">
        <v>323</v>
      </c>
      <c r="J1358" s="104" t="s">
        <v>362</v>
      </c>
      <c r="K1358" s="104" t="s">
        <v>363</v>
      </c>
      <c r="L1358" s="104" t="s">
        <v>3068</v>
      </c>
      <c r="M1358" s="41"/>
    </row>
    <row r="1359" spans="2:13" hidden="1" x14ac:dyDescent="0.25">
      <c r="B1359" s="39"/>
      <c r="C1359" s="106">
        <v>43669</v>
      </c>
      <c r="D1359" s="104" t="s">
        <v>313</v>
      </c>
      <c r="E1359" s="104" t="s">
        <v>3069</v>
      </c>
      <c r="F1359" s="165">
        <v>54.642283999999997</v>
      </c>
      <c r="G1359" s="165">
        <v>39.569046999999998</v>
      </c>
      <c r="H1359" s="104">
        <v>440</v>
      </c>
      <c r="I1359" s="104" t="s">
        <v>315</v>
      </c>
      <c r="J1359" s="104" t="s">
        <v>328</v>
      </c>
      <c r="K1359" s="104" t="s">
        <v>3070</v>
      </c>
      <c r="L1359" s="104" t="s">
        <v>3071</v>
      </c>
      <c r="M1359" s="41"/>
    </row>
    <row r="1360" spans="2:13" hidden="1" x14ac:dyDescent="0.25">
      <c r="B1360" s="39"/>
      <c r="C1360" s="106">
        <v>32241</v>
      </c>
      <c r="D1360" s="104" t="s">
        <v>313</v>
      </c>
      <c r="E1360" s="104" t="s">
        <v>3072</v>
      </c>
      <c r="F1360" s="165">
        <v>58.104197999999997</v>
      </c>
      <c r="G1360" s="165">
        <v>38.929400999999999</v>
      </c>
      <c r="H1360" s="104">
        <v>423</v>
      </c>
      <c r="I1360" s="104" t="s">
        <v>315</v>
      </c>
      <c r="J1360" s="104" t="s">
        <v>328</v>
      </c>
      <c r="K1360" s="104" t="s">
        <v>3073</v>
      </c>
      <c r="L1360" s="104" t="s">
        <v>3074</v>
      </c>
      <c r="M1360" s="41"/>
    </row>
    <row r="1361" spans="2:13" hidden="1" x14ac:dyDescent="0.25">
      <c r="B1361" s="39"/>
      <c r="C1361" s="107">
        <v>35066</v>
      </c>
      <c r="D1361" s="105" t="s">
        <v>313</v>
      </c>
      <c r="E1361" s="105" t="s">
        <v>3075</v>
      </c>
      <c r="F1361" s="165">
        <v>56.259998000000003</v>
      </c>
      <c r="G1361" s="165">
        <v>34.408298000000002</v>
      </c>
      <c r="H1361" s="105">
        <v>636</v>
      </c>
      <c r="I1361" s="105" t="s">
        <v>315</v>
      </c>
      <c r="J1361" s="105" t="s">
        <v>328</v>
      </c>
      <c r="K1361" s="105" t="s">
        <v>781</v>
      </c>
      <c r="L1361" s="105" t="s">
        <v>3076</v>
      </c>
      <c r="M1361" s="41"/>
    </row>
    <row r="1362" spans="2:13" hidden="1" x14ac:dyDescent="0.25">
      <c r="B1362" s="39"/>
      <c r="C1362" s="106">
        <v>327554</v>
      </c>
      <c r="D1362" s="104" t="s">
        <v>313</v>
      </c>
      <c r="E1362" s="104" t="s">
        <v>3079</v>
      </c>
      <c r="F1362" s="165">
        <v>71.219166999999999</v>
      </c>
      <c r="G1362" s="165">
        <v>72.052222</v>
      </c>
      <c r="H1362" s="104">
        <v>46</v>
      </c>
      <c r="I1362" s="104" t="s">
        <v>338</v>
      </c>
      <c r="J1362" s="104" t="s">
        <v>328</v>
      </c>
      <c r="K1362" s="104" t="s">
        <v>806</v>
      </c>
      <c r="L1362" s="104" t="s">
        <v>3080</v>
      </c>
      <c r="M1362" s="41"/>
    </row>
    <row r="1363" spans="2:13" hidden="1" x14ac:dyDescent="0.25">
      <c r="B1363" s="39"/>
      <c r="C1363" s="107" t="s">
        <v>3081</v>
      </c>
      <c r="D1363" s="105" t="s">
        <v>336</v>
      </c>
      <c r="E1363" s="105" t="s">
        <v>3082</v>
      </c>
      <c r="F1363" s="165">
        <v>38.695399999999999</v>
      </c>
      <c r="G1363" s="165">
        <v>-121.591003</v>
      </c>
      <c r="H1363" s="105">
        <v>27</v>
      </c>
      <c r="I1363" s="105" t="s">
        <v>323</v>
      </c>
      <c r="J1363" s="105" t="s">
        <v>362</v>
      </c>
      <c r="K1363" s="105" t="s">
        <v>911</v>
      </c>
      <c r="L1363" s="105" t="s">
        <v>3083</v>
      </c>
      <c r="M1363" s="41"/>
    </row>
    <row r="1364" spans="2:13" hidden="1" x14ac:dyDescent="0.25">
      <c r="B1364" s="39"/>
      <c r="C1364" s="106" t="s">
        <v>3084</v>
      </c>
      <c r="D1364" s="104" t="s">
        <v>336</v>
      </c>
      <c r="E1364" s="104" t="s">
        <v>3085</v>
      </c>
      <c r="F1364" s="165">
        <v>18.041</v>
      </c>
      <c r="G1364" s="165">
        <v>-63.108898000000003</v>
      </c>
      <c r="H1364" s="104">
        <v>13</v>
      </c>
      <c r="I1364" s="104" t="s">
        <v>323</v>
      </c>
      <c r="J1364" s="104" t="s">
        <v>3086</v>
      </c>
      <c r="K1364" s="104" t="s">
        <v>3087</v>
      </c>
      <c r="L1364" s="104" t="s">
        <v>3088</v>
      </c>
      <c r="M1364" s="41"/>
    </row>
    <row r="1365" spans="2:13" hidden="1" x14ac:dyDescent="0.25">
      <c r="B1365" s="39"/>
      <c r="C1365" s="106" t="s">
        <v>3089</v>
      </c>
      <c r="D1365" s="104" t="s">
        <v>336</v>
      </c>
      <c r="E1365" s="104" t="s">
        <v>3090</v>
      </c>
      <c r="F1365" s="165">
        <v>-20.890087000000001</v>
      </c>
      <c r="G1365" s="165">
        <v>55.518894000000003</v>
      </c>
      <c r="H1365" s="104">
        <v>66</v>
      </c>
      <c r="I1365" s="104" t="s">
        <v>344</v>
      </c>
      <c r="J1365" s="104" t="s">
        <v>3091</v>
      </c>
      <c r="K1365" s="104" t="s">
        <v>3092</v>
      </c>
      <c r="L1365" s="104" t="s">
        <v>3093</v>
      </c>
      <c r="M1365" s="41"/>
    </row>
    <row r="1366" spans="2:13" hidden="1" x14ac:dyDescent="0.25">
      <c r="B1366" s="39"/>
      <c r="C1366" s="106" t="s">
        <v>3094</v>
      </c>
      <c r="D1366" s="104" t="s">
        <v>336</v>
      </c>
      <c r="E1366" s="104" t="s">
        <v>3095</v>
      </c>
      <c r="F1366" s="165">
        <v>47.600679999999997</v>
      </c>
      <c r="G1366" s="165">
        <v>7.5211170000000003</v>
      </c>
      <c r="H1366" s="104">
        <v>885</v>
      </c>
      <c r="I1366" s="104" t="s">
        <v>315</v>
      </c>
      <c r="J1366" s="104" t="s">
        <v>790</v>
      </c>
      <c r="K1366" s="104" t="s">
        <v>3096</v>
      </c>
      <c r="L1366" s="104" t="s">
        <v>3097</v>
      </c>
      <c r="M1366" s="41"/>
    </row>
    <row r="1367" spans="2:13" hidden="1" x14ac:dyDescent="0.25">
      <c r="B1367" s="39"/>
      <c r="C1367" s="107">
        <v>2836</v>
      </c>
      <c r="D1367" s="105" t="s">
        <v>313</v>
      </c>
      <c r="E1367" s="105" t="s">
        <v>3098</v>
      </c>
      <c r="F1367" s="165">
        <v>-32.964100000000002</v>
      </c>
      <c r="G1367" s="165">
        <v>17.969298999999999</v>
      </c>
      <c r="H1367" s="105">
        <v>50</v>
      </c>
      <c r="I1367" s="105" t="s">
        <v>344</v>
      </c>
      <c r="J1367" s="105" t="s">
        <v>755</v>
      </c>
      <c r="K1367" s="105" t="s">
        <v>938</v>
      </c>
      <c r="L1367" s="105" t="s">
        <v>3099</v>
      </c>
      <c r="M1367" s="41"/>
    </row>
    <row r="1368" spans="2:13" hidden="1" x14ac:dyDescent="0.25">
      <c r="B1368" s="39"/>
      <c r="C1368" s="107">
        <v>27179</v>
      </c>
      <c r="D1368" s="105" t="s">
        <v>313</v>
      </c>
      <c r="E1368" s="105" t="s">
        <v>3100</v>
      </c>
      <c r="F1368" s="165">
        <v>-38.090826999999997</v>
      </c>
      <c r="G1368" s="165">
        <v>146.96533500000001</v>
      </c>
      <c r="H1368" s="105">
        <v>72</v>
      </c>
      <c r="I1368" s="105" t="s">
        <v>372</v>
      </c>
      <c r="J1368" s="105" t="s">
        <v>373</v>
      </c>
      <c r="K1368" s="105" t="s">
        <v>491</v>
      </c>
      <c r="L1368" s="105" t="s">
        <v>3101</v>
      </c>
      <c r="M1368" s="41"/>
    </row>
    <row r="1369" spans="2:13" hidden="1" x14ac:dyDescent="0.25">
      <c r="B1369" s="39"/>
      <c r="C1369" s="106">
        <v>26372</v>
      </c>
      <c r="D1369" s="104" t="s">
        <v>313</v>
      </c>
      <c r="E1369" s="104" t="s">
        <v>3102</v>
      </c>
      <c r="F1369" s="165">
        <v>66.590797424316406</v>
      </c>
      <c r="G1369" s="165">
        <v>66.611000061035099</v>
      </c>
      <c r="H1369" s="104">
        <v>218</v>
      </c>
      <c r="I1369" s="104" t="s">
        <v>338</v>
      </c>
      <c r="J1369" s="104" t="s">
        <v>328</v>
      </c>
      <c r="K1369" s="104" t="s">
        <v>806</v>
      </c>
      <c r="L1369" s="104" t="s">
        <v>3103</v>
      </c>
      <c r="M1369" s="41"/>
    </row>
    <row r="1370" spans="2:13" hidden="1" x14ac:dyDescent="0.25">
      <c r="B1370" s="39"/>
      <c r="C1370" s="106" t="s">
        <v>3104</v>
      </c>
      <c r="D1370" s="104" t="s">
        <v>336</v>
      </c>
      <c r="E1370" s="104" t="s">
        <v>3105</v>
      </c>
      <c r="F1370" s="165">
        <v>40.78886</v>
      </c>
      <c r="G1370" s="165">
        <v>-111.979866</v>
      </c>
      <c r="H1370" s="104">
        <v>4227</v>
      </c>
      <c r="I1370" s="104" t="s">
        <v>323</v>
      </c>
      <c r="J1370" s="104" t="s">
        <v>362</v>
      </c>
      <c r="K1370" s="104" t="s">
        <v>3106</v>
      </c>
      <c r="L1370" s="104" t="s">
        <v>3107</v>
      </c>
      <c r="M1370" s="41"/>
    </row>
    <row r="1371" spans="2:13" hidden="1" x14ac:dyDescent="0.25">
      <c r="B1371" s="39"/>
      <c r="C1371" s="106">
        <v>6248</v>
      </c>
      <c r="D1371" s="104" t="s">
        <v>313</v>
      </c>
      <c r="E1371" s="104" t="s">
        <v>3108</v>
      </c>
      <c r="F1371" s="165">
        <v>-31.438499</v>
      </c>
      <c r="G1371" s="165">
        <v>-57.985298</v>
      </c>
      <c r="H1371" s="104">
        <v>187</v>
      </c>
      <c r="I1371" s="104" t="s">
        <v>358</v>
      </c>
      <c r="J1371" s="104" t="s">
        <v>1073</v>
      </c>
      <c r="K1371" s="104" t="s">
        <v>3109</v>
      </c>
      <c r="L1371" s="104" t="s">
        <v>3110</v>
      </c>
      <c r="M1371" s="41"/>
    </row>
    <row r="1372" spans="2:13" hidden="1" x14ac:dyDescent="0.25">
      <c r="B1372" s="39"/>
      <c r="C1372" s="107" t="s">
        <v>3111</v>
      </c>
      <c r="D1372" s="105" t="s">
        <v>336</v>
      </c>
      <c r="E1372" s="105" t="s">
        <v>3112</v>
      </c>
      <c r="F1372" s="165">
        <v>-12.908611000000001</v>
      </c>
      <c r="G1372" s="165">
        <v>-38.322498000000003</v>
      </c>
      <c r="H1372" s="105">
        <v>64</v>
      </c>
      <c r="I1372" s="105" t="s">
        <v>358</v>
      </c>
      <c r="J1372" s="105" t="s">
        <v>571</v>
      </c>
      <c r="K1372" s="105" t="s">
        <v>2912</v>
      </c>
      <c r="L1372" s="105" t="s">
        <v>3113</v>
      </c>
      <c r="M1372" s="41"/>
    </row>
    <row r="1373" spans="2:13" hidden="1" x14ac:dyDescent="0.25">
      <c r="B1373" s="39"/>
      <c r="C1373" s="107" t="s">
        <v>3114</v>
      </c>
      <c r="D1373" s="105" t="s">
        <v>336</v>
      </c>
      <c r="E1373" s="105" t="s">
        <v>3115</v>
      </c>
      <c r="F1373" s="165">
        <v>53.504902000000001</v>
      </c>
      <c r="G1373" s="165">
        <v>50.164299</v>
      </c>
      <c r="H1373" s="105">
        <v>477</v>
      </c>
      <c r="I1373" s="105" t="s">
        <v>315</v>
      </c>
      <c r="J1373" s="105" t="s">
        <v>328</v>
      </c>
      <c r="K1373" s="105" t="s">
        <v>1949</v>
      </c>
      <c r="L1373" s="105" t="s">
        <v>3116</v>
      </c>
      <c r="M1373" s="41"/>
    </row>
    <row r="1374" spans="2:13" hidden="1" x14ac:dyDescent="0.25">
      <c r="B1374" s="39"/>
      <c r="C1374" s="106">
        <v>44614</v>
      </c>
      <c r="D1374" s="104" t="s">
        <v>313</v>
      </c>
      <c r="E1374" s="104" t="s">
        <v>3117</v>
      </c>
      <c r="F1374" s="165">
        <v>53.220001000000003</v>
      </c>
      <c r="G1374" s="165">
        <v>50.325001</v>
      </c>
      <c r="H1374" s="104">
        <v>135</v>
      </c>
      <c r="I1374" s="104" t="s">
        <v>338</v>
      </c>
      <c r="J1374" s="104" t="s">
        <v>328</v>
      </c>
      <c r="K1374" s="104" t="s">
        <v>1949</v>
      </c>
      <c r="L1374" s="104" t="s">
        <v>3116</v>
      </c>
      <c r="M1374" s="41"/>
    </row>
    <row r="1375" spans="2:13" hidden="1" x14ac:dyDescent="0.25">
      <c r="B1375" s="39"/>
      <c r="C1375" s="107">
        <v>35069</v>
      </c>
      <c r="D1375" s="105" t="s">
        <v>313</v>
      </c>
      <c r="E1375" s="105" t="s">
        <v>3118</v>
      </c>
      <c r="F1375" s="165">
        <v>53.108299000000002</v>
      </c>
      <c r="G1375" s="165">
        <v>50.098300999999999</v>
      </c>
      <c r="H1375" s="105">
        <v>105</v>
      </c>
      <c r="I1375" s="105" t="s">
        <v>338</v>
      </c>
      <c r="J1375" s="105" t="s">
        <v>328</v>
      </c>
      <c r="K1375" s="105" t="s">
        <v>1949</v>
      </c>
      <c r="L1375" s="105" t="s">
        <v>3116</v>
      </c>
      <c r="M1375" s="41"/>
    </row>
    <row r="1376" spans="2:13" hidden="1" x14ac:dyDescent="0.25">
      <c r="B1376" s="39"/>
      <c r="C1376" s="107" t="s">
        <v>3119</v>
      </c>
      <c r="D1376" s="105" t="s">
        <v>336</v>
      </c>
      <c r="E1376" s="105" t="s">
        <v>3120</v>
      </c>
      <c r="F1376" s="165">
        <v>29.533701000000001</v>
      </c>
      <c r="G1376" s="165">
        <v>-98.469802999999999</v>
      </c>
      <c r="H1376" s="105">
        <v>809</v>
      </c>
      <c r="I1376" s="105" t="s">
        <v>323</v>
      </c>
      <c r="J1376" s="105" t="s">
        <v>362</v>
      </c>
      <c r="K1376" s="105" t="s">
        <v>561</v>
      </c>
      <c r="L1376" s="105" t="s">
        <v>3121</v>
      </c>
      <c r="M1376" s="41"/>
    </row>
    <row r="1377" spans="2:13" hidden="1" x14ac:dyDescent="0.25">
      <c r="B1377" s="39"/>
      <c r="C1377" s="107" t="s">
        <v>3122</v>
      </c>
      <c r="D1377" s="105" t="s">
        <v>336</v>
      </c>
      <c r="E1377" s="105" t="s">
        <v>3123</v>
      </c>
      <c r="F1377" s="165">
        <v>28.945499000000002</v>
      </c>
      <c r="G1377" s="165">
        <v>-13.6052</v>
      </c>
      <c r="H1377" s="105">
        <v>46</v>
      </c>
      <c r="I1377" s="105" t="s">
        <v>344</v>
      </c>
      <c r="J1377" s="105" t="s">
        <v>414</v>
      </c>
      <c r="K1377" s="105" t="s">
        <v>1338</v>
      </c>
      <c r="L1377" s="105" t="s">
        <v>3124</v>
      </c>
      <c r="M1377" s="41"/>
    </row>
    <row r="1378" spans="2:13" hidden="1" x14ac:dyDescent="0.25">
      <c r="B1378" s="39"/>
      <c r="C1378" s="106">
        <v>5852</v>
      </c>
      <c r="D1378" s="104" t="s">
        <v>313</v>
      </c>
      <c r="E1378" s="104" t="s">
        <v>3125</v>
      </c>
      <c r="F1378" s="165">
        <v>-41.151198999999998</v>
      </c>
      <c r="G1378" s="165">
        <v>-71.157500999999996</v>
      </c>
      <c r="H1378" s="104">
        <v>2774</v>
      </c>
      <c r="I1378" s="104" t="s">
        <v>358</v>
      </c>
      <c r="J1378" s="104" t="s">
        <v>580</v>
      </c>
      <c r="K1378" s="104" t="s">
        <v>1331</v>
      </c>
      <c r="L1378" s="104" t="s">
        <v>3126</v>
      </c>
      <c r="M1378" s="41"/>
    </row>
    <row r="1379" spans="2:13" hidden="1" x14ac:dyDescent="0.25">
      <c r="B1379" s="39"/>
      <c r="C1379" s="106" t="s">
        <v>3127</v>
      </c>
      <c r="D1379" s="104" t="s">
        <v>336</v>
      </c>
      <c r="E1379" s="104" t="s">
        <v>3128</v>
      </c>
      <c r="F1379" s="165">
        <v>32.733600616499999</v>
      </c>
      <c r="G1379" s="165">
        <v>-117.190002441</v>
      </c>
      <c r="H1379" s="104">
        <v>17</v>
      </c>
      <c r="I1379" s="104" t="s">
        <v>323</v>
      </c>
      <c r="J1379" s="104" t="s">
        <v>362</v>
      </c>
      <c r="K1379" s="104" t="s">
        <v>911</v>
      </c>
      <c r="L1379" s="104" t="s">
        <v>3129</v>
      </c>
      <c r="M1379" s="41"/>
    </row>
    <row r="1380" spans="2:13" hidden="1" x14ac:dyDescent="0.25">
      <c r="B1380" s="39"/>
      <c r="C1380" s="106">
        <v>5775</v>
      </c>
      <c r="D1380" s="104" t="s">
        <v>313</v>
      </c>
      <c r="E1380" s="104" t="s">
        <v>3130</v>
      </c>
      <c r="F1380" s="165">
        <v>-34.453200000000002</v>
      </c>
      <c r="G1380" s="165">
        <v>-58.589599999999997</v>
      </c>
      <c r="H1380" s="104">
        <v>10</v>
      </c>
      <c r="I1380" s="104" t="s">
        <v>358</v>
      </c>
      <c r="J1380" s="104" t="s">
        <v>580</v>
      </c>
      <c r="K1380" s="104" t="s">
        <v>581</v>
      </c>
      <c r="L1380" s="104" t="s">
        <v>3131</v>
      </c>
      <c r="M1380" s="41"/>
    </row>
    <row r="1381" spans="2:13" hidden="1" x14ac:dyDescent="0.25">
      <c r="B1381" s="39"/>
      <c r="C1381" s="106" t="s">
        <v>3132</v>
      </c>
      <c r="D1381" s="104" t="s">
        <v>336</v>
      </c>
      <c r="E1381" s="104" t="s">
        <v>3133</v>
      </c>
      <c r="F1381" s="165">
        <v>37.619805999999997</v>
      </c>
      <c r="G1381" s="165">
        <v>-122.374821</v>
      </c>
      <c r="H1381" s="104">
        <v>13</v>
      </c>
      <c r="I1381" s="104" t="s">
        <v>323</v>
      </c>
      <c r="J1381" s="104" t="s">
        <v>362</v>
      </c>
      <c r="K1381" s="104" t="s">
        <v>911</v>
      </c>
      <c r="L1381" s="104" t="s">
        <v>3134</v>
      </c>
      <c r="M1381" s="41"/>
    </row>
    <row r="1382" spans="2:13" hidden="1" x14ac:dyDescent="0.25">
      <c r="B1382" s="39"/>
      <c r="C1382" s="107" t="s">
        <v>3135</v>
      </c>
      <c r="D1382" s="105" t="s">
        <v>336</v>
      </c>
      <c r="E1382" s="105" t="s">
        <v>3136</v>
      </c>
      <c r="F1382" s="165">
        <v>37.362451999999998</v>
      </c>
      <c r="G1382" s="165">
        <v>-121.929188</v>
      </c>
      <c r="H1382" s="105">
        <v>62</v>
      </c>
      <c r="I1382" s="105" t="s">
        <v>323</v>
      </c>
      <c r="J1382" s="105" t="s">
        <v>362</v>
      </c>
      <c r="K1382" s="105" t="s">
        <v>911</v>
      </c>
      <c r="L1382" s="105" t="s">
        <v>3137</v>
      </c>
      <c r="M1382" s="41"/>
    </row>
    <row r="1383" spans="2:13" hidden="1" x14ac:dyDescent="0.25">
      <c r="B1383" s="39"/>
      <c r="C1383" s="107" t="s">
        <v>3138</v>
      </c>
      <c r="D1383" s="105" t="s">
        <v>336</v>
      </c>
      <c r="E1383" s="105" t="s">
        <v>3139</v>
      </c>
      <c r="F1383" s="165">
        <v>23.151918999999999</v>
      </c>
      <c r="G1383" s="165">
        <v>-109.720731</v>
      </c>
      <c r="H1383" s="105">
        <v>374</v>
      </c>
      <c r="I1383" s="105" t="s">
        <v>323</v>
      </c>
      <c r="J1383" s="105" t="s">
        <v>927</v>
      </c>
      <c r="K1383" s="105" t="s">
        <v>3140</v>
      </c>
      <c r="L1383" s="105" t="s">
        <v>3141</v>
      </c>
      <c r="M1383" s="41"/>
    </row>
    <row r="1384" spans="2:13" hidden="1" x14ac:dyDescent="0.25">
      <c r="B1384" s="39"/>
      <c r="C1384" s="107" t="s">
        <v>3142</v>
      </c>
      <c r="D1384" s="105" t="s">
        <v>336</v>
      </c>
      <c r="E1384" s="105" t="s">
        <v>3143</v>
      </c>
      <c r="F1384" s="165">
        <v>18.439399999999999</v>
      </c>
      <c r="G1384" s="165">
        <v>-66.001801</v>
      </c>
      <c r="H1384" s="105">
        <v>9</v>
      </c>
      <c r="I1384" s="105" t="s">
        <v>323</v>
      </c>
      <c r="J1384" s="105" t="s">
        <v>3144</v>
      </c>
      <c r="K1384" s="105" t="s">
        <v>3145</v>
      </c>
      <c r="L1384" s="105" t="s">
        <v>3146</v>
      </c>
      <c r="M1384" s="41"/>
    </row>
    <row r="1385" spans="2:13" hidden="1" x14ac:dyDescent="0.25">
      <c r="B1385" s="39"/>
      <c r="C1385" s="107">
        <v>5795</v>
      </c>
      <c r="D1385" s="105" t="s">
        <v>313</v>
      </c>
      <c r="E1385" s="105" t="s">
        <v>3147</v>
      </c>
      <c r="F1385" s="165">
        <v>-31.571501000000001</v>
      </c>
      <c r="G1385" s="165">
        <v>-68.418198000000004</v>
      </c>
      <c r="H1385" s="105">
        <v>1958</v>
      </c>
      <c r="I1385" s="105" t="s">
        <v>358</v>
      </c>
      <c r="J1385" s="105" t="s">
        <v>580</v>
      </c>
      <c r="K1385" s="105" t="s">
        <v>3148</v>
      </c>
      <c r="L1385" s="105" t="s">
        <v>3146</v>
      </c>
      <c r="M1385" s="41"/>
    </row>
    <row r="1386" spans="2:13" hidden="1" x14ac:dyDescent="0.25">
      <c r="B1386" s="39"/>
      <c r="C1386" s="106">
        <v>5836</v>
      </c>
      <c r="D1386" s="104" t="s">
        <v>313</v>
      </c>
      <c r="E1386" s="104" t="s">
        <v>3149</v>
      </c>
      <c r="F1386" s="165">
        <v>-49.306815999999998</v>
      </c>
      <c r="G1386" s="165">
        <v>-67.802595999999994</v>
      </c>
      <c r="H1386" s="104">
        <v>203</v>
      </c>
      <c r="I1386" s="104" t="s">
        <v>358</v>
      </c>
      <c r="J1386" s="104" t="s">
        <v>580</v>
      </c>
      <c r="K1386" s="104" t="s">
        <v>1334</v>
      </c>
      <c r="L1386" s="104" t="s">
        <v>3150</v>
      </c>
      <c r="M1386" s="41"/>
    </row>
    <row r="1387" spans="2:13" hidden="1" x14ac:dyDescent="0.25">
      <c r="B1387" s="39"/>
      <c r="C1387" s="107">
        <v>5802</v>
      </c>
      <c r="D1387" s="105" t="s">
        <v>313</v>
      </c>
      <c r="E1387" s="105" t="s">
        <v>3151</v>
      </c>
      <c r="F1387" s="165">
        <v>-33.273201</v>
      </c>
      <c r="G1387" s="165">
        <v>-66.356399999999994</v>
      </c>
      <c r="H1387" s="105">
        <v>2328</v>
      </c>
      <c r="I1387" s="105" t="s">
        <v>358</v>
      </c>
      <c r="J1387" s="105" t="s">
        <v>580</v>
      </c>
      <c r="K1387" s="105" t="s">
        <v>3152</v>
      </c>
      <c r="L1387" s="105" t="s">
        <v>3153</v>
      </c>
      <c r="M1387" s="41"/>
    </row>
    <row r="1388" spans="2:13" hidden="1" x14ac:dyDescent="0.25">
      <c r="B1388" s="39"/>
      <c r="C1388" s="107">
        <v>5788</v>
      </c>
      <c r="D1388" s="105" t="s">
        <v>313</v>
      </c>
      <c r="E1388" s="105" t="s">
        <v>3154</v>
      </c>
      <c r="F1388" s="165">
        <v>-34.588298999999999</v>
      </c>
      <c r="G1388" s="165">
        <v>-68.403899999999993</v>
      </c>
      <c r="H1388" s="105">
        <v>2470</v>
      </c>
      <c r="I1388" s="105" t="s">
        <v>358</v>
      </c>
      <c r="J1388" s="105" t="s">
        <v>580</v>
      </c>
      <c r="K1388" s="105" t="s">
        <v>2241</v>
      </c>
      <c r="L1388" s="105" t="s">
        <v>3155</v>
      </c>
      <c r="M1388" s="41"/>
    </row>
    <row r="1389" spans="2:13" hidden="1" x14ac:dyDescent="0.25">
      <c r="B1389" s="39"/>
      <c r="C1389" s="106" t="s">
        <v>3156</v>
      </c>
      <c r="D1389" s="104" t="s">
        <v>336</v>
      </c>
      <c r="E1389" s="104" t="s">
        <v>3157</v>
      </c>
      <c r="F1389" s="165">
        <v>13.440899999999999</v>
      </c>
      <c r="G1389" s="165">
        <v>-89.055701999999997</v>
      </c>
      <c r="H1389" s="104">
        <v>101</v>
      </c>
      <c r="I1389" s="104" t="s">
        <v>323</v>
      </c>
      <c r="J1389" s="104" t="s">
        <v>3158</v>
      </c>
      <c r="K1389" s="104" t="s">
        <v>3159</v>
      </c>
      <c r="L1389" s="104" t="s">
        <v>3160</v>
      </c>
      <c r="M1389" s="41"/>
    </row>
    <row r="1390" spans="2:13" hidden="1" x14ac:dyDescent="0.25">
      <c r="B1390" s="39"/>
      <c r="C1390" s="106">
        <v>5406</v>
      </c>
      <c r="D1390" s="104" t="s">
        <v>313</v>
      </c>
      <c r="E1390" s="104" t="s">
        <v>3161</v>
      </c>
      <c r="F1390" s="165">
        <v>55.313907999999998</v>
      </c>
      <c r="G1390" s="165">
        <v>-160.522099</v>
      </c>
      <c r="H1390" s="104">
        <v>21</v>
      </c>
      <c r="I1390" s="104" t="s">
        <v>323</v>
      </c>
      <c r="J1390" s="104" t="s">
        <v>362</v>
      </c>
      <c r="K1390" s="104" t="s">
        <v>363</v>
      </c>
      <c r="L1390" s="104" t="s">
        <v>3162</v>
      </c>
      <c r="M1390" s="41"/>
    </row>
    <row r="1391" spans="2:13" hidden="1" x14ac:dyDescent="0.25">
      <c r="B1391" s="39"/>
      <c r="C1391" s="107">
        <v>1996</v>
      </c>
      <c r="D1391" s="105" t="s">
        <v>313</v>
      </c>
      <c r="E1391" s="105" t="s">
        <v>3163</v>
      </c>
      <c r="F1391" s="165">
        <v>53.254299163799899</v>
      </c>
      <c r="G1391" s="165">
        <v>-131.813995361</v>
      </c>
      <c r="H1391" s="105">
        <v>21</v>
      </c>
      <c r="I1391" s="105" t="s">
        <v>323</v>
      </c>
      <c r="J1391" s="105" t="s">
        <v>396</v>
      </c>
      <c r="K1391" s="105" t="s">
        <v>452</v>
      </c>
      <c r="L1391" s="105" t="s">
        <v>3164</v>
      </c>
      <c r="M1391" s="41"/>
    </row>
    <row r="1392" spans="2:13" hidden="1" x14ac:dyDescent="0.25">
      <c r="B1392" s="39"/>
      <c r="C1392" s="106">
        <v>2037</v>
      </c>
      <c r="D1392" s="104" t="s">
        <v>313</v>
      </c>
      <c r="E1392" s="104" t="s">
        <v>3165</v>
      </c>
      <c r="F1392" s="165">
        <v>53.064201354980398</v>
      </c>
      <c r="G1392" s="165">
        <v>-93.344398498535099</v>
      </c>
      <c r="H1392" s="104">
        <v>951</v>
      </c>
      <c r="I1392" s="104" t="s">
        <v>323</v>
      </c>
      <c r="J1392" s="104" t="s">
        <v>396</v>
      </c>
      <c r="K1392" s="104" t="s">
        <v>1881</v>
      </c>
      <c r="L1392" s="104" t="s">
        <v>3166</v>
      </c>
      <c r="M1392" s="41"/>
    </row>
    <row r="1393" spans="2:13" hidden="1" x14ac:dyDescent="0.25">
      <c r="B1393" s="39"/>
      <c r="C1393" s="106">
        <v>1930</v>
      </c>
      <c r="D1393" s="104" t="s">
        <v>313</v>
      </c>
      <c r="E1393" s="104" t="s">
        <v>3167</v>
      </c>
      <c r="F1393" s="165">
        <v>68.7761</v>
      </c>
      <c r="G1393" s="165">
        <v>-81.242500000000007</v>
      </c>
      <c r="H1393" s="104">
        <v>30</v>
      </c>
      <c r="I1393" s="104" t="s">
        <v>323</v>
      </c>
      <c r="J1393" s="104" t="s">
        <v>396</v>
      </c>
      <c r="K1393" s="104" t="s">
        <v>397</v>
      </c>
      <c r="L1393" s="104" t="s">
        <v>3168</v>
      </c>
      <c r="M1393" s="41"/>
    </row>
    <row r="1394" spans="2:13" hidden="1" x14ac:dyDescent="0.25">
      <c r="B1394" s="39"/>
      <c r="C1394" s="106" t="s">
        <v>3169</v>
      </c>
      <c r="D1394" s="104" t="s">
        <v>336</v>
      </c>
      <c r="E1394" s="104" t="s">
        <v>3170</v>
      </c>
      <c r="F1394" s="165">
        <v>33.675700999999997</v>
      </c>
      <c r="G1394" s="165">
        <v>-117.86799600000001</v>
      </c>
      <c r="H1394" s="104">
        <v>56</v>
      </c>
      <c r="I1394" s="104" t="s">
        <v>323</v>
      </c>
      <c r="J1394" s="104" t="s">
        <v>362</v>
      </c>
      <c r="K1394" s="104" t="s">
        <v>911</v>
      </c>
      <c r="L1394" s="104" t="s">
        <v>3171</v>
      </c>
      <c r="M1394" s="41"/>
    </row>
    <row r="1395" spans="2:13" hidden="1" x14ac:dyDescent="0.25">
      <c r="B1395" s="39"/>
      <c r="C1395" s="106" t="s">
        <v>3172</v>
      </c>
      <c r="D1395" s="104" t="s">
        <v>336</v>
      </c>
      <c r="E1395" s="104" t="s">
        <v>3173</v>
      </c>
      <c r="F1395" s="165">
        <v>-17.6448</v>
      </c>
      <c r="G1395" s="165">
        <v>-63.135399</v>
      </c>
      <c r="H1395" s="104">
        <v>1224</v>
      </c>
      <c r="I1395" s="104" t="s">
        <v>358</v>
      </c>
      <c r="J1395" s="104" t="s">
        <v>3174</v>
      </c>
      <c r="K1395" s="104" t="s">
        <v>3175</v>
      </c>
      <c r="L1395" s="104" t="s">
        <v>3176</v>
      </c>
      <c r="M1395" s="41"/>
    </row>
    <row r="1396" spans="2:13" hidden="1" x14ac:dyDescent="0.25">
      <c r="B1396" s="39"/>
      <c r="C1396" s="107">
        <v>5770</v>
      </c>
      <c r="D1396" s="105" t="s">
        <v>313</v>
      </c>
      <c r="E1396" s="105" t="s">
        <v>3177</v>
      </c>
      <c r="F1396" s="165">
        <v>-31.7117</v>
      </c>
      <c r="G1396" s="165">
        <v>-60.811700000000002</v>
      </c>
      <c r="H1396" s="105">
        <v>55</v>
      </c>
      <c r="I1396" s="105" t="s">
        <v>358</v>
      </c>
      <c r="J1396" s="105" t="s">
        <v>580</v>
      </c>
      <c r="K1396" s="105" t="s">
        <v>3047</v>
      </c>
      <c r="L1396" s="105" t="s">
        <v>3178</v>
      </c>
      <c r="M1396" s="41"/>
    </row>
    <row r="1397" spans="2:13" hidden="1" x14ac:dyDescent="0.25">
      <c r="B1397" s="39"/>
      <c r="C1397" s="107">
        <v>5851</v>
      </c>
      <c r="D1397" s="105" t="s">
        <v>313</v>
      </c>
      <c r="E1397" s="105" t="s">
        <v>3179</v>
      </c>
      <c r="F1397" s="165">
        <v>-36.588298999999999</v>
      </c>
      <c r="G1397" s="165">
        <v>-64.275702999999993</v>
      </c>
      <c r="H1397" s="105">
        <v>630</v>
      </c>
      <c r="I1397" s="105" t="s">
        <v>358</v>
      </c>
      <c r="J1397" s="105" t="s">
        <v>580</v>
      </c>
      <c r="K1397" s="105" t="s">
        <v>1504</v>
      </c>
      <c r="L1397" s="105" t="s">
        <v>3180</v>
      </c>
      <c r="M1397" s="41"/>
    </row>
    <row r="1398" spans="2:13" hidden="1" x14ac:dyDescent="0.25">
      <c r="B1398" s="39"/>
      <c r="C1398" s="106">
        <v>5846</v>
      </c>
      <c r="D1398" s="104" t="s">
        <v>313</v>
      </c>
      <c r="E1398" s="104" t="s">
        <v>3181</v>
      </c>
      <c r="F1398" s="165">
        <v>-36.542299999999997</v>
      </c>
      <c r="G1398" s="165">
        <v>-56.721800000000002</v>
      </c>
      <c r="H1398" s="104">
        <v>9</v>
      </c>
      <c r="I1398" s="104" t="s">
        <v>358</v>
      </c>
      <c r="J1398" s="104" t="s">
        <v>580</v>
      </c>
      <c r="K1398" s="104" t="s">
        <v>581</v>
      </c>
      <c r="L1398" s="104" t="s">
        <v>3182</v>
      </c>
      <c r="M1398" s="41"/>
    </row>
    <row r="1399" spans="2:13" hidden="1" x14ac:dyDescent="0.25">
      <c r="B1399" s="39"/>
      <c r="C1399" s="107" t="s">
        <v>3183</v>
      </c>
      <c r="D1399" s="105" t="s">
        <v>336</v>
      </c>
      <c r="E1399" s="105" t="s">
        <v>3184</v>
      </c>
      <c r="F1399" s="165">
        <v>-33.393001556396399</v>
      </c>
      <c r="G1399" s="165">
        <v>-70.785797119140597</v>
      </c>
      <c r="H1399" s="105">
        <v>1555</v>
      </c>
      <c r="I1399" s="105" t="s">
        <v>358</v>
      </c>
      <c r="J1399" s="105" t="s">
        <v>617</v>
      </c>
      <c r="K1399" s="105" t="s">
        <v>3185</v>
      </c>
      <c r="L1399" s="105" t="s">
        <v>3186</v>
      </c>
      <c r="M1399" s="41"/>
    </row>
    <row r="1400" spans="2:13" hidden="1" x14ac:dyDescent="0.25">
      <c r="B1400" s="39"/>
      <c r="C1400" s="106" t="s">
        <v>3187</v>
      </c>
      <c r="D1400" s="104" t="s">
        <v>336</v>
      </c>
      <c r="E1400" s="104" t="s">
        <v>3188</v>
      </c>
      <c r="F1400" s="165">
        <v>42.896301000000001</v>
      </c>
      <c r="G1400" s="165">
        <v>-8.4151399999999992</v>
      </c>
      <c r="H1400" s="104">
        <v>1213</v>
      </c>
      <c r="I1400" s="104" t="s">
        <v>315</v>
      </c>
      <c r="J1400" s="104" t="s">
        <v>414</v>
      </c>
      <c r="K1400" s="104" t="s">
        <v>3189</v>
      </c>
      <c r="L1400" s="104" t="s">
        <v>3190</v>
      </c>
      <c r="M1400" s="41"/>
    </row>
    <row r="1401" spans="2:13" hidden="1" x14ac:dyDescent="0.25">
      <c r="B1401" s="39"/>
      <c r="C1401" s="106" t="s">
        <v>3191</v>
      </c>
      <c r="D1401" s="104" t="s">
        <v>336</v>
      </c>
      <c r="E1401" s="104" t="s">
        <v>3192</v>
      </c>
      <c r="F1401" s="165">
        <v>18.42970085144</v>
      </c>
      <c r="G1401" s="165">
        <v>-69.668899536132997</v>
      </c>
      <c r="H1401" s="104">
        <v>59</v>
      </c>
      <c r="I1401" s="104" t="s">
        <v>323</v>
      </c>
      <c r="J1401" s="104" t="s">
        <v>2958</v>
      </c>
      <c r="K1401" s="104" t="s">
        <v>3193</v>
      </c>
      <c r="L1401" s="104" t="s">
        <v>3194</v>
      </c>
      <c r="M1401" s="41"/>
    </row>
    <row r="1402" spans="2:13" hidden="1" x14ac:dyDescent="0.25">
      <c r="B1402" s="39"/>
      <c r="C1402" s="106" t="s">
        <v>3195</v>
      </c>
      <c r="D1402" s="104" t="s">
        <v>336</v>
      </c>
      <c r="E1402" s="104" t="s">
        <v>3196</v>
      </c>
      <c r="F1402" s="165">
        <v>18.302900000000001</v>
      </c>
      <c r="G1402" s="165">
        <v>109.412003</v>
      </c>
      <c r="H1402" s="104">
        <v>92</v>
      </c>
      <c r="I1402" s="104" t="s">
        <v>338</v>
      </c>
      <c r="J1402" s="104" t="s">
        <v>486</v>
      </c>
      <c r="K1402" s="104" t="s">
        <v>1597</v>
      </c>
      <c r="L1402" s="104" t="s">
        <v>3197</v>
      </c>
      <c r="M1402" s="41"/>
    </row>
    <row r="1403" spans="2:13" hidden="1" x14ac:dyDescent="0.25">
      <c r="B1403" s="39"/>
      <c r="C1403" s="107" t="s">
        <v>3198</v>
      </c>
      <c r="D1403" s="105" t="s">
        <v>336</v>
      </c>
      <c r="E1403" s="105" t="s">
        <v>3199</v>
      </c>
      <c r="F1403" s="165">
        <v>-23.431944000000001</v>
      </c>
      <c r="G1403" s="165">
        <v>-46.467778000000003</v>
      </c>
      <c r="H1403" s="105">
        <v>2461</v>
      </c>
      <c r="I1403" s="105" t="s">
        <v>358</v>
      </c>
      <c r="J1403" s="105" t="s">
        <v>571</v>
      </c>
      <c r="K1403" s="105" t="s">
        <v>3200</v>
      </c>
      <c r="L1403" s="105" t="s">
        <v>3201</v>
      </c>
      <c r="M1403" s="41"/>
    </row>
    <row r="1404" spans="2:13" hidden="1" x14ac:dyDescent="0.25">
      <c r="B1404" s="39"/>
      <c r="C1404" s="107" t="s">
        <v>3202</v>
      </c>
      <c r="D1404" s="105" t="s">
        <v>336</v>
      </c>
      <c r="E1404" s="105" t="s">
        <v>3203</v>
      </c>
      <c r="F1404" s="165">
        <v>42.775199999999998</v>
      </c>
      <c r="G1404" s="165">
        <v>141.692001</v>
      </c>
      <c r="H1404" s="105">
        <v>82</v>
      </c>
      <c r="I1404" s="105" t="s">
        <v>338</v>
      </c>
      <c r="J1404" s="105" t="s">
        <v>1451</v>
      </c>
      <c r="K1404" s="105" t="s">
        <v>3204</v>
      </c>
      <c r="L1404" s="105" t="s">
        <v>3205</v>
      </c>
      <c r="M1404" s="41"/>
    </row>
    <row r="1405" spans="2:13" hidden="1" x14ac:dyDescent="0.25">
      <c r="B1405" s="39"/>
      <c r="C1405" s="106">
        <v>35029</v>
      </c>
      <c r="D1405" s="104" t="s">
        <v>313</v>
      </c>
      <c r="E1405" s="104" t="s">
        <v>3206</v>
      </c>
      <c r="F1405" s="165">
        <v>54.284999847412102</v>
      </c>
      <c r="G1405" s="165">
        <v>45.168300628662102</v>
      </c>
      <c r="H1405" s="104">
        <v>653</v>
      </c>
      <c r="I1405" s="104" t="s">
        <v>315</v>
      </c>
      <c r="J1405" s="104" t="s">
        <v>328</v>
      </c>
      <c r="K1405" s="104" t="s">
        <v>3207</v>
      </c>
      <c r="L1405" s="104" t="s">
        <v>3208</v>
      </c>
      <c r="M1405" s="41"/>
    </row>
    <row r="1406" spans="2:13" hidden="1" x14ac:dyDescent="0.25">
      <c r="B1406" s="39"/>
      <c r="C1406" s="106">
        <v>42965</v>
      </c>
      <c r="D1406" s="104" t="s">
        <v>313</v>
      </c>
      <c r="E1406" s="104" t="s">
        <v>3209</v>
      </c>
      <c r="F1406" s="165">
        <v>54.125129699707003</v>
      </c>
      <c r="G1406" s="165">
        <v>45.212257385253899</v>
      </c>
      <c r="H1406" s="104">
        <v>676</v>
      </c>
      <c r="I1406" s="104" t="s">
        <v>315</v>
      </c>
      <c r="J1406" s="104" t="s">
        <v>328</v>
      </c>
      <c r="K1406" s="104" t="s">
        <v>3207</v>
      </c>
      <c r="L1406" s="104" t="s">
        <v>3208</v>
      </c>
      <c r="M1406" s="41"/>
    </row>
    <row r="1407" spans="2:13" hidden="1" x14ac:dyDescent="0.25">
      <c r="B1407" s="39"/>
      <c r="C1407" s="107" t="s">
        <v>3210</v>
      </c>
      <c r="D1407" s="105" t="s">
        <v>336</v>
      </c>
      <c r="E1407" s="105" t="s">
        <v>3211</v>
      </c>
      <c r="F1407" s="165">
        <v>27.394631</v>
      </c>
      <c r="G1407" s="165">
        <v>-82.554359000000005</v>
      </c>
      <c r="H1407" s="105">
        <v>30</v>
      </c>
      <c r="I1407" s="105" t="s">
        <v>323</v>
      </c>
      <c r="J1407" s="105" t="s">
        <v>362</v>
      </c>
      <c r="K1407" s="105" t="s">
        <v>1410</v>
      </c>
      <c r="L1407" s="105" t="s">
        <v>3212</v>
      </c>
      <c r="M1407" s="41"/>
    </row>
    <row r="1408" spans="2:13" hidden="1" x14ac:dyDescent="0.25">
      <c r="B1408" s="39"/>
      <c r="C1408" s="107" t="s">
        <v>3213</v>
      </c>
      <c r="D1408" s="105" t="s">
        <v>336</v>
      </c>
      <c r="E1408" s="105" t="s">
        <v>3214</v>
      </c>
      <c r="F1408" s="165">
        <v>51.712778</v>
      </c>
      <c r="G1408" s="165">
        <v>46.171111000000003</v>
      </c>
      <c r="H1408" s="105">
        <v>103</v>
      </c>
      <c r="I1408" s="105" t="s">
        <v>315</v>
      </c>
      <c r="J1408" s="105" t="s">
        <v>328</v>
      </c>
      <c r="K1408" s="105" t="s">
        <v>596</v>
      </c>
      <c r="L1408" s="105" t="s">
        <v>3215</v>
      </c>
      <c r="M1408" s="41"/>
    </row>
    <row r="1409" spans="2:13" hidden="1" x14ac:dyDescent="0.25">
      <c r="B1409" s="39"/>
      <c r="C1409" s="106">
        <v>2596</v>
      </c>
      <c r="D1409" s="104" t="s">
        <v>313</v>
      </c>
      <c r="E1409" s="104" t="s">
        <v>3216</v>
      </c>
      <c r="F1409" s="165">
        <v>69.786796569824006</v>
      </c>
      <c r="G1409" s="165">
        <v>20.959400177001999</v>
      </c>
      <c r="H1409" s="104">
        <v>16</v>
      </c>
      <c r="I1409" s="104" t="s">
        <v>315</v>
      </c>
      <c r="J1409" s="104" t="s">
        <v>400</v>
      </c>
      <c r="K1409" s="104" t="s">
        <v>426</v>
      </c>
      <c r="L1409" s="104" t="s">
        <v>3217</v>
      </c>
      <c r="M1409" s="41"/>
    </row>
    <row r="1410" spans="2:13" hidden="1" x14ac:dyDescent="0.25">
      <c r="B1410" s="39"/>
      <c r="C1410" s="106">
        <v>42971</v>
      </c>
      <c r="D1410" s="104" t="s">
        <v>313</v>
      </c>
      <c r="E1410" s="104" t="s">
        <v>3218</v>
      </c>
      <c r="F1410" s="165">
        <v>54.958331999999999</v>
      </c>
      <c r="G1410" s="165">
        <v>43.311667999999997</v>
      </c>
      <c r="H1410" s="104">
        <v>525</v>
      </c>
      <c r="I1410" s="104" t="s">
        <v>315</v>
      </c>
      <c r="J1410" s="104" t="s">
        <v>328</v>
      </c>
      <c r="K1410" s="104" t="s">
        <v>2587</v>
      </c>
      <c r="L1410" s="104" t="s">
        <v>3219</v>
      </c>
      <c r="M1410" s="41"/>
    </row>
    <row r="1411" spans="2:13" hidden="1" x14ac:dyDescent="0.25">
      <c r="B1411" s="39"/>
      <c r="C1411" s="106">
        <v>1957</v>
      </c>
      <c r="D1411" s="104" t="s">
        <v>313</v>
      </c>
      <c r="E1411" s="104" t="s">
        <v>3220</v>
      </c>
      <c r="F1411" s="165">
        <v>52.170799255371001</v>
      </c>
      <c r="G1411" s="165">
        <v>-106.699996948242</v>
      </c>
      <c r="H1411" s="104">
        <v>1653</v>
      </c>
      <c r="I1411" s="104" t="s">
        <v>323</v>
      </c>
      <c r="J1411" s="104" t="s">
        <v>396</v>
      </c>
      <c r="K1411" s="104" t="s">
        <v>1922</v>
      </c>
      <c r="L1411" s="104" t="s">
        <v>3221</v>
      </c>
      <c r="M1411" s="41"/>
    </row>
    <row r="1412" spans="2:13" hidden="1" x14ac:dyDescent="0.25">
      <c r="B1412" s="39"/>
      <c r="C1412" s="106">
        <v>44870</v>
      </c>
      <c r="D1412" s="104" t="s">
        <v>313</v>
      </c>
      <c r="E1412" s="104" t="s">
        <v>3222</v>
      </c>
      <c r="F1412" s="165">
        <v>71.927902000000003</v>
      </c>
      <c r="G1412" s="165">
        <v>114.08000199999999</v>
      </c>
      <c r="H1412" s="104"/>
      <c r="I1412" s="104" t="s">
        <v>315</v>
      </c>
      <c r="J1412" s="104" t="s">
        <v>328</v>
      </c>
      <c r="K1412" s="104" t="s">
        <v>698</v>
      </c>
      <c r="L1412" s="104" t="s">
        <v>3223</v>
      </c>
      <c r="M1412" s="41"/>
    </row>
    <row r="1413" spans="2:13" hidden="1" x14ac:dyDescent="0.25">
      <c r="B1413" s="39"/>
      <c r="C1413" s="106">
        <v>2656</v>
      </c>
      <c r="D1413" s="104" t="s">
        <v>313</v>
      </c>
      <c r="E1413" s="104" t="s">
        <v>3078</v>
      </c>
      <c r="F1413" s="165">
        <v>58.426399000000004</v>
      </c>
      <c r="G1413" s="165">
        <v>12.714399999999999</v>
      </c>
      <c r="H1413" s="104">
        <v>181</v>
      </c>
      <c r="I1413" s="104" t="s">
        <v>315</v>
      </c>
      <c r="J1413" s="104" t="s">
        <v>499</v>
      </c>
      <c r="K1413" s="104" t="s">
        <v>1537</v>
      </c>
      <c r="L1413" s="104" t="s">
        <v>4062</v>
      </c>
      <c r="M1413" s="41"/>
    </row>
    <row r="1414" spans="2:13" hidden="1" x14ac:dyDescent="0.25">
      <c r="B1414" s="39"/>
      <c r="C1414" s="106" t="s">
        <v>3224</v>
      </c>
      <c r="D1414" s="104" t="s">
        <v>336</v>
      </c>
      <c r="E1414" s="104" t="s">
        <v>3225</v>
      </c>
      <c r="F1414" s="165">
        <v>32.127602000000003</v>
      </c>
      <c r="G1414" s="165">
        <v>-81.202102999999994</v>
      </c>
      <c r="H1414" s="104">
        <v>50</v>
      </c>
      <c r="I1414" s="104" t="s">
        <v>323</v>
      </c>
      <c r="J1414" s="104" t="s">
        <v>362</v>
      </c>
      <c r="K1414" s="104" t="s">
        <v>546</v>
      </c>
      <c r="L1414" s="104" t="s">
        <v>3226</v>
      </c>
      <c r="M1414" s="41"/>
    </row>
    <row r="1415" spans="2:13" hidden="1" x14ac:dyDescent="0.25">
      <c r="B1415" s="39"/>
      <c r="C1415" s="106">
        <v>2343</v>
      </c>
      <c r="D1415" s="104" t="s">
        <v>313</v>
      </c>
      <c r="E1415" s="104" t="s">
        <v>3227</v>
      </c>
      <c r="F1415" s="165">
        <v>61.943100000000001</v>
      </c>
      <c r="G1415" s="165">
        <v>28.945101000000001</v>
      </c>
      <c r="H1415" s="104">
        <v>311</v>
      </c>
      <c r="I1415" s="104" t="s">
        <v>315</v>
      </c>
      <c r="J1415" s="104" t="s">
        <v>1351</v>
      </c>
      <c r="K1415" s="104" t="s">
        <v>2366</v>
      </c>
      <c r="L1415" s="104" t="s">
        <v>3228</v>
      </c>
      <c r="M1415" s="41"/>
    </row>
    <row r="1416" spans="2:13" hidden="1" x14ac:dyDescent="0.25">
      <c r="B1416" s="39"/>
      <c r="C1416" s="106">
        <v>5404</v>
      </c>
      <c r="D1416" s="104" t="s">
        <v>313</v>
      </c>
      <c r="E1416" s="104" t="s">
        <v>3229</v>
      </c>
      <c r="F1416" s="165">
        <v>63.686400999999996</v>
      </c>
      <c r="G1416" s="165">
        <v>-170.49299600000001</v>
      </c>
      <c r="H1416" s="104">
        <v>53</v>
      </c>
      <c r="I1416" s="104" t="s">
        <v>323</v>
      </c>
      <c r="J1416" s="104" t="s">
        <v>362</v>
      </c>
      <c r="K1416" s="104" t="s">
        <v>363</v>
      </c>
      <c r="L1416" s="104" t="s">
        <v>3230</v>
      </c>
      <c r="M1416" s="41"/>
    </row>
    <row r="1417" spans="2:13" hidden="1" x14ac:dyDescent="0.25">
      <c r="B1417" s="39"/>
      <c r="C1417" s="106">
        <v>2503</v>
      </c>
      <c r="D1417" s="104" t="s">
        <v>313</v>
      </c>
      <c r="E1417" s="104" t="s">
        <v>3231</v>
      </c>
      <c r="F1417" s="165">
        <v>53.307800293</v>
      </c>
      <c r="G1417" s="165">
        <v>-0.55083298683199999</v>
      </c>
      <c r="H1417" s="104">
        <v>202</v>
      </c>
      <c r="I1417" s="104" t="s">
        <v>315</v>
      </c>
      <c r="J1417" s="104" t="s">
        <v>332</v>
      </c>
      <c r="K1417" s="104" t="s">
        <v>671</v>
      </c>
      <c r="L1417" s="104" t="s">
        <v>3232</v>
      </c>
      <c r="M1417" s="41"/>
    </row>
    <row r="1418" spans="2:13" hidden="1" x14ac:dyDescent="0.25">
      <c r="B1418" s="39"/>
      <c r="C1418" s="106">
        <v>1790</v>
      </c>
      <c r="D1418" s="104" t="s">
        <v>313</v>
      </c>
      <c r="E1418" s="104" t="s">
        <v>3233</v>
      </c>
      <c r="F1418" s="165">
        <v>54.805301666259702</v>
      </c>
      <c r="G1418" s="165">
        <v>-66.8052978515625</v>
      </c>
      <c r="H1418" s="104">
        <v>1709</v>
      </c>
      <c r="I1418" s="104" t="s">
        <v>323</v>
      </c>
      <c r="J1418" s="104" t="s">
        <v>396</v>
      </c>
      <c r="K1418" s="104" t="s">
        <v>2049</v>
      </c>
      <c r="L1418" s="104" t="s">
        <v>3234</v>
      </c>
      <c r="M1418" s="41"/>
    </row>
    <row r="1419" spans="2:13" hidden="1" x14ac:dyDescent="0.25">
      <c r="B1419" s="39"/>
      <c r="C1419" s="107" t="s">
        <v>3235</v>
      </c>
      <c r="D1419" s="105" t="s">
        <v>336</v>
      </c>
      <c r="E1419" s="105" t="s">
        <v>3236</v>
      </c>
      <c r="F1419" s="165">
        <v>51.420656999999999</v>
      </c>
      <c r="G1419" s="165">
        <v>12.232704999999999</v>
      </c>
      <c r="H1419" s="105">
        <v>465</v>
      </c>
      <c r="I1419" s="105" t="s">
        <v>315</v>
      </c>
      <c r="J1419" s="105" t="s">
        <v>735</v>
      </c>
      <c r="K1419" s="105" t="s">
        <v>3237</v>
      </c>
      <c r="L1419" s="105" t="s">
        <v>3238</v>
      </c>
      <c r="M1419" s="41"/>
    </row>
    <row r="1420" spans="2:13" hidden="1" x14ac:dyDescent="0.25">
      <c r="B1420" s="39"/>
      <c r="C1420" s="106" t="s">
        <v>3239</v>
      </c>
      <c r="D1420" s="104" t="s">
        <v>336</v>
      </c>
      <c r="E1420" s="104" t="s">
        <v>3240</v>
      </c>
      <c r="F1420" s="165">
        <v>47.447943000000002</v>
      </c>
      <c r="G1420" s="165">
        <v>-122.310276</v>
      </c>
      <c r="H1420" s="104">
        <v>433</v>
      </c>
      <c r="I1420" s="104" t="s">
        <v>323</v>
      </c>
      <c r="J1420" s="104" t="s">
        <v>362</v>
      </c>
      <c r="K1420" s="104" t="s">
        <v>3241</v>
      </c>
      <c r="L1420" s="104" t="s">
        <v>3242</v>
      </c>
      <c r="M1420" s="41"/>
    </row>
    <row r="1421" spans="2:13" hidden="1" x14ac:dyDescent="0.25">
      <c r="B1421" s="39"/>
      <c r="C1421" s="107">
        <v>2345</v>
      </c>
      <c r="D1421" s="105" t="s">
        <v>313</v>
      </c>
      <c r="E1421" s="105" t="s">
        <v>3243</v>
      </c>
      <c r="F1421" s="165">
        <v>62.692101000000001</v>
      </c>
      <c r="G1421" s="165">
        <v>22.8323</v>
      </c>
      <c r="H1421" s="105">
        <v>302</v>
      </c>
      <c r="I1421" s="105" t="s">
        <v>315</v>
      </c>
      <c r="J1421" s="105" t="s">
        <v>1351</v>
      </c>
      <c r="K1421" s="105" t="s">
        <v>1889</v>
      </c>
      <c r="L1421" s="105" t="s">
        <v>3244</v>
      </c>
      <c r="M1421" s="41"/>
    </row>
    <row r="1422" spans="2:13" hidden="1" x14ac:dyDescent="0.25">
      <c r="B1422" s="39"/>
      <c r="C1422" s="106">
        <v>35075</v>
      </c>
      <c r="D1422" s="104" t="s">
        <v>313</v>
      </c>
      <c r="E1422" s="104" t="s">
        <v>3245</v>
      </c>
      <c r="F1422" s="165">
        <v>52.139651999999998</v>
      </c>
      <c r="G1422" s="165">
        <v>46.969386999999998</v>
      </c>
      <c r="H1422" s="104">
        <v>125</v>
      </c>
      <c r="I1422" s="104" t="s">
        <v>338</v>
      </c>
      <c r="J1422" s="104" t="s">
        <v>328</v>
      </c>
      <c r="K1422" s="104" t="s">
        <v>596</v>
      </c>
      <c r="L1422" s="104" t="s">
        <v>3246</v>
      </c>
      <c r="M1422" s="41"/>
    </row>
    <row r="1423" spans="2:13" hidden="1" x14ac:dyDescent="0.25">
      <c r="B1423" s="39"/>
      <c r="C1423" s="106" t="s">
        <v>3247</v>
      </c>
      <c r="D1423" s="104" t="s">
        <v>336</v>
      </c>
      <c r="E1423" s="104" t="s">
        <v>3248</v>
      </c>
      <c r="F1423" s="165">
        <v>-2.5796269999999999</v>
      </c>
      <c r="G1423" s="165">
        <v>140.519857</v>
      </c>
      <c r="H1423" s="104">
        <v>289</v>
      </c>
      <c r="I1423" s="104" t="s">
        <v>338</v>
      </c>
      <c r="J1423" s="104" t="s">
        <v>611</v>
      </c>
      <c r="K1423" s="104" t="s">
        <v>3249</v>
      </c>
      <c r="L1423" s="104" t="s">
        <v>3250</v>
      </c>
      <c r="M1423" s="41"/>
    </row>
    <row r="1424" spans="2:13" hidden="1" x14ac:dyDescent="0.25">
      <c r="B1424" s="39"/>
      <c r="C1424" s="106" t="s">
        <v>3251</v>
      </c>
      <c r="D1424" s="104" t="s">
        <v>336</v>
      </c>
      <c r="E1424" s="104" t="s">
        <v>3252</v>
      </c>
      <c r="F1424" s="165">
        <v>37.469101000000002</v>
      </c>
      <c r="G1424" s="165">
        <v>126.450996</v>
      </c>
      <c r="H1424" s="104">
        <v>23</v>
      </c>
      <c r="I1424" s="104" t="s">
        <v>338</v>
      </c>
      <c r="J1424" s="104" t="s">
        <v>889</v>
      </c>
      <c r="K1424" s="104" t="s">
        <v>3253</v>
      </c>
      <c r="L1424" s="104" t="s">
        <v>3254</v>
      </c>
      <c r="M1424" s="41"/>
    </row>
    <row r="1425" spans="2:13" hidden="1" x14ac:dyDescent="0.25">
      <c r="B1425" s="39"/>
      <c r="C1425" s="107" t="s">
        <v>3255</v>
      </c>
      <c r="D1425" s="105" t="s">
        <v>336</v>
      </c>
      <c r="E1425" s="105" t="s">
        <v>3256</v>
      </c>
      <c r="F1425" s="165">
        <v>37.558300000000003</v>
      </c>
      <c r="G1425" s="165">
        <v>126.791</v>
      </c>
      <c r="H1425" s="105">
        <v>59</v>
      </c>
      <c r="I1425" s="105" t="s">
        <v>338</v>
      </c>
      <c r="J1425" s="105" t="s">
        <v>889</v>
      </c>
      <c r="K1425" s="105" t="s">
        <v>3257</v>
      </c>
      <c r="L1425" s="105" t="s">
        <v>3254</v>
      </c>
      <c r="M1425" s="41"/>
    </row>
    <row r="1426" spans="2:13" hidden="1" x14ac:dyDescent="0.25">
      <c r="B1426" s="39"/>
      <c r="C1426" s="106" t="s">
        <v>3258</v>
      </c>
      <c r="D1426" s="104" t="s">
        <v>336</v>
      </c>
      <c r="E1426" s="104" t="s">
        <v>3259</v>
      </c>
      <c r="F1426" s="165">
        <v>2.7455799999999999</v>
      </c>
      <c r="G1426" s="165">
        <v>101.709999</v>
      </c>
      <c r="H1426" s="104">
        <v>69</v>
      </c>
      <c r="I1426" s="104" t="s">
        <v>338</v>
      </c>
      <c r="J1426" s="104" t="s">
        <v>3260</v>
      </c>
      <c r="K1426" s="104" t="s">
        <v>3261</v>
      </c>
      <c r="L1426" s="104" t="s">
        <v>3262</v>
      </c>
      <c r="M1426" s="41"/>
    </row>
    <row r="1427" spans="2:13" hidden="1" x14ac:dyDescent="0.25">
      <c r="B1427" s="39"/>
      <c r="C1427" s="107">
        <v>43016</v>
      </c>
      <c r="D1427" s="105" t="s">
        <v>313</v>
      </c>
      <c r="E1427" s="105" t="s">
        <v>3263</v>
      </c>
      <c r="F1427" s="165">
        <v>69.031670000000005</v>
      </c>
      <c r="G1427" s="165">
        <v>33.418331000000002</v>
      </c>
      <c r="H1427" s="105">
        <v>239</v>
      </c>
      <c r="I1427" s="105" t="s">
        <v>315</v>
      </c>
      <c r="J1427" s="105" t="s">
        <v>328</v>
      </c>
      <c r="K1427" s="105" t="s">
        <v>2465</v>
      </c>
      <c r="L1427" s="105" t="s">
        <v>3264</v>
      </c>
      <c r="M1427" s="41"/>
    </row>
    <row r="1428" spans="2:13" hidden="1" x14ac:dyDescent="0.25">
      <c r="B1428" s="39"/>
      <c r="C1428" s="107">
        <v>43018</v>
      </c>
      <c r="D1428" s="105" t="s">
        <v>313</v>
      </c>
      <c r="E1428" s="105" t="s">
        <v>3265</v>
      </c>
      <c r="F1428" s="165">
        <v>68.866669000000002</v>
      </c>
      <c r="G1428" s="165">
        <v>33.716667000000001</v>
      </c>
      <c r="H1428" s="105">
        <v>564</v>
      </c>
      <c r="I1428" s="105" t="s">
        <v>315</v>
      </c>
      <c r="J1428" s="105" t="s">
        <v>328</v>
      </c>
      <c r="K1428" s="105" t="s">
        <v>2465</v>
      </c>
      <c r="L1428" s="105" t="s">
        <v>3264</v>
      </c>
      <c r="M1428" s="41"/>
    </row>
    <row r="1429" spans="2:13" hidden="1" x14ac:dyDescent="0.25">
      <c r="B1429" s="39"/>
      <c r="C1429" s="106">
        <v>42956</v>
      </c>
      <c r="D1429" s="104" t="s">
        <v>313</v>
      </c>
      <c r="E1429" s="104" t="s">
        <v>3266</v>
      </c>
      <c r="F1429" s="165">
        <v>60.373299000000003</v>
      </c>
      <c r="G1429" s="165">
        <v>93.011702999999997</v>
      </c>
      <c r="H1429" s="104">
        <v>1706</v>
      </c>
      <c r="I1429" s="104" t="s">
        <v>338</v>
      </c>
      <c r="J1429" s="104" t="s">
        <v>328</v>
      </c>
      <c r="K1429" s="104" t="s">
        <v>354</v>
      </c>
      <c r="L1429" s="104" t="s">
        <v>3267</v>
      </c>
      <c r="M1429" s="41"/>
    </row>
    <row r="1430" spans="2:13" hidden="1" x14ac:dyDescent="0.25">
      <c r="B1430" s="39"/>
      <c r="C1430" s="106">
        <v>5420</v>
      </c>
      <c r="D1430" s="104" t="s">
        <v>313</v>
      </c>
      <c r="E1430" s="104" t="s">
        <v>3268</v>
      </c>
      <c r="F1430" s="165">
        <v>60.130477999999997</v>
      </c>
      <c r="G1430" s="165">
        <v>-149.418612</v>
      </c>
      <c r="H1430" s="104">
        <v>22</v>
      </c>
      <c r="I1430" s="104" t="s">
        <v>323</v>
      </c>
      <c r="J1430" s="104" t="s">
        <v>362</v>
      </c>
      <c r="K1430" s="104" t="s">
        <v>363</v>
      </c>
      <c r="L1430" s="104" t="s">
        <v>3269</v>
      </c>
      <c r="M1430" s="41"/>
    </row>
    <row r="1431" spans="2:13" hidden="1" x14ac:dyDescent="0.25">
      <c r="B1431" s="39"/>
      <c r="C1431" s="106">
        <v>42963</v>
      </c>
      <c r="D1431" s="104" t="s">
        <v>313</v>
      </c>
      <c r="E1431" s="104" t="s">
        <v>3270</v>
      </c>
      <c r="F1431" s="165">
        <v>62.920780181884702</v>
      </c>
      <c r="G1431" s="165">
        <v>152.42277526855401</v>
      </c>
      <c r="H1431" s="104">
        <v>679</v>
      </c>
      <c r="I1431" s="104" t="s">
        <v>338</v>
      </c>
      <c r="J1431" s="104" t="s">
        <v>328</v>
      </c>
      <c r="K1431" s="104" t="s">
        <v>992</v>
      </c>
      <c r="L1431" s="104" t="s">
        <v>3271</v>
      </c>
      <c r="M1431" s="41"/>
    </row>
    <row r="1432" spans="2:13" hidden="1" x14ac:dyDescent="0.25">
      <c r="B1432" s="39"/>
      <c r="C1432" s="107" t="s">
        <v>3272</v>
      </c>
      <c r="D1432" s="105" t="s">
        <v>336</v>
      </c>
      <c r="E1432" s="105" t="s">
        <v>3273</v>
      </c>
      <c r="F1432" s="165">
        <v>31.198104000000001</v>
      </c>
      <c r="G1432" s="165">
        <v>121.33426</v>
      </c>
      <c r="H1432" s="105">
        <v>10</v>
      </c>
      <c r="I1432" s="105" t="s">
        <v>338</v>
      </c>
      <c r="J1432" s="105" t="s">
        <v>486</v>
      </c>
      <c r="K1432" s="105" t="s">
        <v>3274</v>
      </c>
      <c r="L1432" s="105" t="s">
        <v>3275</v>
      </c>
      <c r="M1432" s="41"/>
    </row>
    <row r="1433" spans="2:13" hidden="1" x14ac:dyDescent="0.25">
      <c r="B1433" s="39"/>
      <c r="C1433" s="106" t="s">
        <v>3276</v>
      </c>
      <c r="D1433" s="104" t="s">
        <v>336</v>
      </c>
      <c r="E1433" s="104" t="s">
        <v>3277</v>
      </c>
      <c r="F1433" s="165">
        <v>31.1434</v>
      </c>
      <c r="G1433" s="165">
        <v>121.80500000000001</v>
      </c>
      <c r="H1433" s="104">
        <v>13</v>
      </c>
      <c r="I1433" s="104" t="s">
        <v>338</v>
      </c>
      <c r="J1433" s="104" t="s">
        <v>486</v>
      </c>
      <c r="K1433" s="104" t="s">
        <v>3274</v>
      </c>
      <c r="L1433" s="104" t="s">
        <v>3278</v>
      </c>
      <c r="M1433" s="41"/>
    </row>
    <row r="1434" spans="2:13" hidden="1" x14ac:dyDescent="0.25">
      <c r="B1434" s="39"/>
      <c r="C1434" s="107" t="s">
        <v>3279</v>
      </c>
      <c r="D1434" s="105" t="s">
        <v>336</v>
      </c>
      <c r="E1434" s="105" t="s">
        <v>3280</v>
      </c>
      <c r="F1434" s="165">
        <v>52.701999999999998</v>
      </c>
      <c r="G1434" s="165">
        <v>-8.9248200000000004</v>
      </c>
      <c r="H1434" s="105">
        <v>46</v>
      </c>
      <c r="I1434" s="105" t="s">
        <v>315</v>
      </c>
      <c r="J1434" s="105" t="s">
        <v>599</v>
      </c>
      <c r="K1434" s="105" t="s">
        <v>3281</v>
      </c>
      <c r="L1434" s="105" t="s">
        <v>3282</v>
      </c>
      <c r="M1434" s="41"/>
    </row>
    <row r="1435" spans="2:13" hidden="1" x14ac:dyDescent="0.25">
      <c r="B1435" s="39"/>
      <c r="C1435" s="107" t="s">
        <v>3283</v>
      </c>
      <c r="D1435" s="105" t="s">
        <v>336</v>
      </c>
      <c r="E1435" s="105" t="s">
        <v>3284</v>
      </c>
      <c r="F1435" s="165">
        <v>25.328600000000002</v>
      </c>
      <c r="G1435" s="165">
        <v>55.517200000000003</v>
      </c>
      <c r="H1435" s="105">
        <v>111</v>
      </c>
      <c r="I1435" s="105" t="s">
        <v>338</v>
      </c>
      <c r="J1435" s="105" t="s">
        <v>339</v>
      </c>
      <c r="K1435" s="105" t="s">
        <v>3285</v>
      </c>
      <c r="L1435" s="105" t="s">
        <v>3286</v>
      </c>
      <c r="M1435" s="41"/>
    </row>
    <row r="1436" spans="2:13" hidden="1" x14ac:dyDescent="0.25">
      <c r="B1436" s="39"/>
      <c r="C1436" s="107" t="s">
        <v>3287</v>
      </c>
      <c r="D1436" s="105" t="s">
        <v>336</v>
      </c>
      <c r="E1436" s="105" t="s">
        <v>3288</v>
      </c>
      <c r="F1436" s="165">
        <v>27.977271999999999</v>
      </c>
      <c r="G1436" s="165">
        <v>34.394717</v>
      </c>
      <c r="H1436" s="105">
        <v>191</v>
      </c>
      <c r="I1436" s="105" t="s">
        <v>338</v>
      </c>
      <c r="J1436" s="105" t="s">
        <v>903</v>
      </c>
      <c r="K1436" s="105" t="s">
        <v>3289</v>
      </c>
      <c r="L1436" s="105" t="s">
        <v>3290</v>
      </c>
      <c r="M1436" s="41"/>
    </row>
    <row r="1437" spans="2:13" hidden="1" x14ac:dyDescent="0.25">
      <c r="B1437" s="39"/>
      <c r="C1437" s="106">
        <v>35078</v>
      </c>
      <c r="D1437" s="104" t="s">
        <v>313</v>
      </c>
      <c r="E1437" s="104" t="s">
        <v>3291</v>
      </c>
      <c r="F1437" s="165">
        <v>54.293787000000002</v>
      </c>
      <c r="G1437" s="165">
        <v>158.15093999999999</v>
      </c>
      <c r="H1437" s="104">
        <v>489</v>
      </c>
      <c r="I1437" s="104" t="s">
        <v>338</v>
      </c>
      <c r="J1437" s="104" t="s">
        <v>328</v>
      </c>
      <c r="K1437" s="104" t="s">
        <v>2735</v>
      </c>
      <c r="L1437" s="104" t="s">
        <v>3292</v>
      </c>
      <c r="M1437" s="41"/>
    </row>
    <row r="1438" spans="2:13" hidden="1" x14ac:dyDescent="0.25">
      <c r="B1438" s="39"/>
      <c r="C1438" s="106">
        <v>2453</v>
      </c>
      <c r="D1438" s="104" t="s">
        <v>313</v>
      </c>
      <c r="E1438" s="104" t="s">
        <v>3293</v>
      </c>
      <c r="F1438" s="165">
        <v>52.798198699951101</v>
      </c>
      <c r="G1438" s="165">
        <v>-2.66804003715515</v>
      </c>
      <c r="H1438" s="104">
        <v>249</v>
      </c>
      <c r="I1438" s="104" t="s">
        <v>315</v>
      </c>
      <c r="J1438" s="104" t="s">
        <v>332</v>
      </c>
      <c r="K1438" s="104" t="s">
        <v>671</v>
      </c>
      <c r="L1438" s="104" t="s">
        <v>3294</v>
      </c>
      <c r="M1438" s="41"/>
    </row>
    <row r="1439" spans="2:13" hidden="1" x14ac:dyDescent="0.25">
      <c r="B1439" s="39"/>
      <c r="C1439" s="106">
        <v>5413</v>
      </c>
      <c r="D1439" s="104" t="s">
        <v>313</v>
      </c>
      <c r="E1439" s="104" t="s">
        <v>3295</v>
      </c>
      <c r="F1439" s="165">
        <v>52.712299350000002</v>
      </c>
      <c r="G1439" s="165">
        <v>174.11399840000001</v>
      </c>
      <c r="H1439" s="104">
        <v>95</v>
      </c>
      <c r="I1439" s="104" t="s">
        <v>323</v>
      </c>
      <c r="J1439" s="104" t="s">
        <v>362</v>
      </c>
      <c r="K1439" s="104" t="s">
        <v>363</v>
      </c>
      <c r="L1439" s="104" t="s">
        <v>3296</v>
      </c>
      <c r="M1439" s="41"/>
    </row>
    <row r="1440" spans="2:13" hidden="1" x14ac:dyDescent="0.25">
      <c r="B1440" s="39"/>
      <c r="C1440" s="106" t="s">
        <v>3297</v>
      </c>
      <c r="D1440" s="104" t="s">
        <v>336</v>
      </c>
      <c r="E1440" s="104" t="s">
        <v>3298</v>
      </c>
      <c r="F1440" s="165">
        <v>22.639299000000001</v>
      </c>
      <c r="G1440" s="165">
        <v>113.810997</v>
      </c>
      <c r="H1440" s="104">
        <v>13</v>
      </c>
      <c r="I1440" s="104" t="s">
        <v>338</v>
      </c>
      <c r="J1440" s="104" t="s">
        <v>486</v>
      </c>
      <c r="K1440" s="104" t="s">
        <v>1569</v>
      </c>
      <c r="L1440" s="104" t="s">
        <v>3299</v>
      </c>
      <c r="M1440" s="41"/>
    </row>
    <row r="1441" spans="2:13" hidden="1" x14ac:dyDescent="0.25">
      <c r="B1441" s="39"/>
      <c r="C1441" s="107" t="s">
        <v>3300</v>
      </c>
      <c r="D1441" s="105" t="s">
        <v>336</v>
      </c>
      <c r="E1441" s="105" t="s">
        <v>3301</v>
      </c>
      <c r="F1441" s="165">
        <v>29.539200000000001</v>
      </c>
      <c r="G1441" s="165">
        <v>52.589801999999999</v>
      </c>
      <c r="H1441" s="105">
        <v>4927</v>
      </c>
      <c r="I1441" s="105" t="s">
        <v>338</v>
      </c>
      <c r="J1441" s="105" t="s">
        <v>2293</v>
      </c>
      <c r="K1441" s="105" t="s">
        <v>3302</v>
      </c>
      <c r="L1441" s="105" t="s">
        <v>3303</v>
      </c>
      <c r="M1441" s="41"/>
    </row>
    <row r="1442" spans="2:13" hidden="1" x14ac:dyDescent="0.25">
      <c r="B1442" s="39"/>
      <c r="C1442" s="106" t="s">
        <v>3304</v>
      </c>
      <c r="D1442" s="104" t="s">
        <v>336</v>
      </c>
      <c r="E1442" s="104" t="s">
        <v>3305</v>
      </c>
      <c r="F1442" s="165">
        <v>13.369166999999999</v>
      </c>
      <c r="G1442" s="165">
        <v>104.223056</v>
      </c>
      <c r="H1442" s="104">
        <v>191</v>
      </c>
      <c r="I1442" s="104" t="s">
        <v>338</v>
      </c>
      <c r="J1442" s="104" t="s">
        <v>2813</v>
      </c>
      <c r="K1442" s="104" t="s">
        <v>3306</v>
      </c>
      <c r="L1442" s="104" t="s">
        <v>3307</v>
      </c>
      <c r="M1442" s="41"/>
    </row>
    <row r="1443" spans="2:13" hidden="1" x14ac:dyDescent="0.25">
      <c r="B1443" s="39"/>
      <c r="C1443" s="106">
        <v>126</v>
      </c>
      <c r="D1443" s="104" t="s">
        <v>313</v>
      </c>
      <c r="E1443" s="104" t="s">
        <v>3308</v>
      </c>
      <c r="F1443" s="165">
        <v>66.137846999999994</v>
      </c>
      <c r="G1443" s="165">
        <v>-18.908156999999999</v>
      </c>
      <c r="H1443" s="104">
        <v>10</v>
      </c>
      <c r="I1443" s="104" t="s">
        <v>315</v>
      </c>
      <c r="J1443" s="104" t="s">
        <v>378</v>
      </c>
      <c r="K1443" s="104" t="s">
        <v>379</v>
      </c>
      <c r="L1443" s="104" t="s">
        <v>3309</v>
      </c>
      <c r="M1443" s="41"/>
    </row>
    <row r="1444" spans="2:13" hidden="1" x14ac:dyDescent="0.25">
      <c r="B1444" s="39"/>
      <c r="C1444" s="107">
        <v>2554</v>
      </c>
      <c r="D1444" s="105" t="s">
        <v>313</v>
      </c>
      <c r="E1444" s="105" t="s">
        <v>3310</v>
      </c>
      <c r="F1444" s="165">
        <v>57.503501999999997</v>
      </c>
      <c r="G1444" s="165">
        <v>10.2294</v>
      </c>
      <c r="H1444" s="105">
        <v>92</v>
      </c>
      <c r="I1444" s="105" t="s">
        <v>315</v>
      </c>
      <c r="J1444" s="105" t="s">
        <v>316</v>
      </c>
      <c r="K1444" s="105" t="s">
        <v>317</v>
      </c>
      <c r="L1444" s="105" t="s">
        <v>3311</v>
      </c>
      <c r="M1444" s="41"/>
    </row>
    <row r="1445" spans="2:13" hidden="1" x14ac:dyDescent="0.25">
      <c r="B1445" s="39"/>
      <c r="C1445" s="107" t="s">
        <v>3312</v>
      </c>
      <c r="D1445" s="105" t="s">
        <v>336</v>
      </c>
      <c r="E1445" s="105" t="s">
        <v>3313</v>
      </c>
      <c r="F1445" s="165">
        <v>1.35019</v>
      </c>
      <c r="G1445" s="165">
        <v>103.99400300000001</v>
      </c>
      <c r="H1445" s="105">
        <v>22</v>
      </c>
      <c r="I1445" s="105" t="s">
        <v>338</v>
      </c>
      <c r="J1445" s="105" t="s">
        <v>3314</v>
      </c>
      <c r="K1445" s="105" t="s">
        <v>3315</v>
      </c>
      <c r="L1445" s="105" t="s">
        <v>183</v>
      </c>
      <c r="M1445" s="41"/>
    </row>
    <row r="1446" spans="2:13" hidden="1" x14ac:dyDescent="0.25">
      <c r="B1446" s="39"/>
      <c r="C1446" s="106">
        <v>31700</v>
      </c>
      <c r="D1446" s="104" t="s">
        <v>313</v>
      </c>
      <c r="E1446" s="104" t="s">
        <v>3316</v>
      </c>
      <c r="F1446" s="165">
        <v>66.951301999999998</v>
      </c>
      <c r="G1446" s="165">
        <v>-53.729301</v>
      </c>
      <c r="H1446" s="104">
        <v>33</v>
      </c>
      <c r="I1446" s="104" t="s">
        <v>323</v>
      </c>
      <c r="J1446" s="104" t="s">
        <v>324</v>
      </c>
      <c r="K1446" s="104" t="s">
        <v>1856</v>
      </c>
      <c r="L1446" s="104" t="s">
        <v>3317</v>
      </c>
      <c r="M1446" s="41"/>
    </row>
    <row r="1447" spans="2:13" hidden="1" x14ac:dyDescent="0.25">
      <c r="B1447" s="39"/>
      <c r="C1447" s="106">
        <v>5408</v>
      </c>
      <c r="D1447" s="104" t="s">
        <v>313</v>
      </c>
      <c r="E1447" s="104" t="s">
        <v>3318</v>
      </c>
      <c r="F1447" s="165">
        <v>57.047100067138601</v>
      </c>
      <c r="G1447" s="165">
        <v>-135.36199951171801</v>
      </c>
      <c r="H1447" s="104">
        <v>21</v>
      </c>
      <c r="I1447" s="104" t="s">
        <v>323</v>
      </c>
      <c r="J1447" s="104" t="s">
        <v>362</v>
      </c>
      <c r="K1447" s="104" t="s">
        <v>363</v>
      </c>
      <c r="L1447" s="104" t="s">
        <v>3319</v>
      </c>
      <c r="M1447" s="41"/>
    </row>
    <row r="1448" spans="2:13" hidden="1" x14ac:dyDescent="0.25">
      <c r="B1448" s="39"/>
      <c r="C1448" s="106">
        <v>2687</v>
      </c>
      <c r="D1448" s="104" t="s">
        <v>313</v>
      </c>
      <c r="E1448" s="104" t="s">
        <v>3320</v>
      </c>
      <c r="F1448" s="165">
        <v>64.624801635742102</v>
      </c>
      <c r="G1448" s="165">
        <v>21.076900482177699</v>
      </c>
      <c r="H1448" s="104">
        <v>157</v>
      </c>
      <c r="I1448" s="104" t="s">
        <v>315</v>
      </c>
      <c r="J1448" s="104" t="s">
        <v>499</v>
      </c>
      <c r="K1448" s="104" t="s">
        <v>2209</v>
      </c>
      <c r="L1448" s="104" t="s">
        <v>3321</v>
      </c>
      <c r="M1448" s="41"/>
    </row>
    <row r="1449" spans="2:13" hidden="1" x14ac:dyDescent="0.25">
      <c r="B1449" s="39"/>
      <c r="C1449" s="106">
        <v>2556</v>
      </c>
      <c r="D1449" s="104" t="s">
        <v>313</v>
      </c>
      <c r="E1449" s="104" t="s">
        <v>3322</v>
      </c>
      <c r="F1449" s="165">
        <v>56.550201000000001</v>
      </c>
      <c r="G1449" s="165">
        <v>9.1729800000000008</v>
      </c>
      <c r="H1449" s="104">
        <v>74</v>
      </c>
      <c r="I1449" s="104" t="s">
        <v>315</v>
      </c>
      <c r="J1449" s="104" t="s">
        <v>316</v>
      </c>
      <c r="K1449" s="104" t="s">
        <v>320</v>
      </c>
      <c r="L1449" s="104" t="s">
        <v>3323</v>
      </c>
      <c r="M1449" s="41"/>
    </row>
    <row r="1450" spans="2:13" hidden="1" x14ac:dyDescent="0.25">
      <c r="B1450" s="39"/>
      <c r="C1450" s="106">
        <v>1995</v>
      </c>
      <c r="D1450" s="104" t="s">
        <v>313</v>
      </c>
      <c r="E1450" s="104" t="s">
        <v>3324</v>
      </c>
      <c r="F1450" s="165">
        <v>55.292945000000003</v>
      </c>
      <c r="G1450" s="165">
        <v>-114.777276</v>
      </c>
      <c r="H1450" s="104">
        <v>1912</v>
      </c>
      <c r="I1450" s="104" t="s">
        <v>323</v>
      </c>
      <c r="J1450" s="104" t="s">
        <v>396</v>
      </c>
      <c r="K1450" s="104" t="s">
        <v>784</v>
      </c>
      <c r="L1450" s="104" t="s">
        <v>3325</v>
      </c>
      <c r="M1450" s="41"/>
    </row>
    <row r="1451" spans="2:13" hidden="1" x14ac:dyDescent="0.25">
      <c r="B1451" s="39"/>
      <c r="C1451" s="106">
        <v>2538</v>
      </c>
      <c r="D1451" s="104" t="s">
        <v>313</v>
      </c>
      <c r="E1451" s="104" t="s">
        <v>3326</v>
      </c>
      <c r="F1451" s="165">
        <v>54.280200958252003</v>
      </c>
      <c r="G1451" s="165">
        <v>-8.5992097854613991</v>
      </c>
      <c r="H1451" s="104">
        <v>11</v>
      </c>
      <c r="I1451" s="104" t="s">
        <v>315</v>
      </c>
      <c r="J1451" s="104" t="s">
        <v>599</v>
      </c>
      <c r="K1451" s="104" t="s">
        <v>3327</v>
      </c>
      <c r="L1451" s="104" t="s">
        <v>3328</v>
      </c>
      <c r="M1451" s="41"/>
    </row>
    <row r="1452" spans="2:13" hidden="1" x14ac:dyDescent="0.25">
      <c r="B1452" s="39"/>
      <c r="C1452" s="106">
        <v>1974</v>
      </c>
      <c r="D1452" s="104" t="s">
        <v>313</v>
      </c>
      <c r="E1452" s="104" t="s">
        <v>3329</v>
      </c>
      <c r="F1452" s="165">
        <v>54.824699401855398</v>
      </c>
      <c r="G1452" s="165">
        <v>-127.18299865722599</v>
      </c>
      <c r="H1452" s="104">
        <v>1712</v>
      </c>
      <c r="I1452" s="104" t="s">
        <v>323</v>
      </c>
      <c r="J1452" s="104" t="s">
        <v>396</v>
      </c>
      <c r="K1452" s="104" t="s">
        <v>452</v>
      </c>
      <c r="L1452" s="104" t="s">
        <v>3330</v>
      </c>
      <c r="M1452" s="41"/>
    </row>
    <row r="1453" spans="2:13" hidden="1" x14ac:dyDescent="0.25">
      <c r="B1453" s="39"/>
      <c r="C1453" s="106">
        <v>44992</v>
      </c>
      <c r="D1453" s="104" t="s">
        <v>313</v>
      </c>
      <c r="E1453" s="104" t="s">
        <v>3331</v>
      </c>
      <c r="F1453" s="165">
        <v>54.823999999999998</v>
      </c>
      <c r="G1453" s="165">
        <v>32.024999999999999</v>
      </c>
      <c r="H1453" s="104">
        <v>820</v>
      </c>
      <c r="I1453" s="104" t="s">
        <v>315</v>
      </c>
      <c r="J1453" s="104" t="s">
        <v>328</v>
      </c>
      <c r="K1453" s="104" t="s">
        <v>2849</v>
      </c>
      <c r="L1453" s="104" t="s">
        <v>3332</v>
      </c>
      <c r="M1453" s="41"/>
    </row>
    <row r="1454" spans="2:13" hidden="1" x14ac:dyDescent="0.25">
      <c r="B1454" s="39"/>
      <c r="C1454" s="106" t="s">
        <v>3333</v>
      </c>
      <c r="D1454" s="104" t="s">
        <v>336</v>
      </c>
      <c r="E1454" s="104" t="s">
        <v>3334</v>
      </c>
      <c r="F1454" s="165">
        <v>43.449902000000002</v>
      </c>
      <c r="G1454" s="165">
        <v>39.956600000000002</v>
      </c>
      <c r="H1454" s="104">
        <v>89</v>
      </c>
      <c r="I1454" s="104" t="s">
        <v>315</v>
      </c>
      <c r="J1454" s="104" t="s">
        <v>328</v>
      </c>
      <c r="K1454" s="104" t="s">
        <v>3335</v>
      </c>
      <c r="L1454" s="104" t="s">
        <v>3336</v>
      </c>
      <c r="M1454" s="41"/>
    </row>
    <row r="1455" spans="2:13" hidden="1" x14ac:dyDescent="0.25">
      <c r="B1455" s="39"/>
      <c r="C1455" s="106">
        <v>2346</v>
      </c>
      <c r="D1455" s="104" t="s">
        <v>313</v>
      </c>
      <c r="E1455" s="104" t="s">
        <v>3337</v>
      </c>
      <c r="F1455" s="165">
        <v>67.394996643100001</v>
      </c>
      <c r="G1455" s="165">
        <v>26.619100570699999</v>
      </c>
      <c r="H1455" s="104">
        <v>602</v>
      </c>
      <c r="I1455" s="104" t="s">
        <v>315</v>
      </c>
      <c r="J1455" s="104" t="s">
        <v>1351</v>
      </c>
      <c r="K1455" s="104" t="s">
        <v>1352</v>
      </c>
      <c r="L1455" s="104" t="s">
        <v>3338</v>
      </c>
      <c r="M1455" s="41"/>
    </row>
    <row r="1456" spans="2:13" hidden="1" x14ac:dyDescent="0.25">
      <c r="B1456" s="39"/>
      <c r="C1456" s="106" t="s">
        <v>3339</v>
      </c>
      <c r="D1456" s="104" t="s">
        <v>336</v>
      </c>
      <c r="E1456" s="104" t="s">
        <v>3340</v>
      </c>
      <c r="F1456" s="165">
        <v>42.696356999999999</v>
      </c>
      <c r="G1456" s="165">
        <v>23.417670999999999</v>
      </c>
      <c r="H1456" s="104">
        <v>1742</v>
      </c>
      <c r="I1456" s="104" t="s">
        <v>315</v>
      </c>
      <c r="J1456" s="104" t="s">
        <v>874</v>
      </c>
      <c r="K1456" s="104" t="s">
        <v>3341</v>
      </c>
      <c r="L1456" s="104" t="s">
        <v>3342</v>
      </c>
      <c r="M1456" s="41"/>
    </row>
    <row r="1457" spans="2:13" hidden="1" x14ac:dyDescent="0.25">
      <c r="B1457" s="39"/>
      <c r="C1457" s="106">
        <v>5412</v>
      </c>
      <c r="D1457" s="104" t="s">
        <v>313</v>
      </c>
      <c r="E1457" s="104" t="s">
        <v>3343</v>
      </c>
      <c r="F1457" s="165">
        <v>60.474935000000002</v>
      </c>
      <c r="G1457" s="165">
        <v>-151.03847099999999</v>
      </c>
      <c r="H1457" s="104">
        <v>113</v>
      </c>
      <c r="I1457" s="104" t="s">
        <v>323</v>
      </c>
      <c r="J1457" s="104" t="s">
        <v>362</v>
      </c>
      <c r="K1457" s="104" t="s">
        <v>363</v>
      </c>
      <c r="L1457" s="104" t="s">
        <v>3344</v>
      </c>
      <c r="M1457" s="41"/>
    </row>
    <row r="1458" spans="2:13" hidden="1" x14ac:dyDescent="0.25">
      <c r="B1458" s="39"/>
      <c r="C1458" s="106">
        <v>35085</v>
      </c>
      <c r="D1458" s="104" t="s">
        <v>313</v>
      </c>
      <c r="E1458" s="104" t="s">
        <v>3345</v>
      </c>
      <c r="F1458" s="165">
        <v>58.139544999999998</v>
      </c>
      <c r="G1458" s="165">
        <v>30.33042</v>
      </c>
      <c r="H1458" s="104">
        <v>131</v>
      </c>
      <c r="I1458" s="104" t="s">
        <v>315</v>
      </c>
      <c r="J1458" s="104" t="s">
        <v>328</v>
      </c>
      <c r="K1458" s="104" t="s">
        <v>2622</v>
      </c>
      <c r="L1458" s="104" t="s">
        <v>3346</v>
      </c>
      <c r="M1458" s="41"/>
    </row>
    <row r="1459" spans="2:13" hidden="1" x14ac:dyDescent="0.25">
      <c r="B1459" s="39"/>
      <c r="C1459" s="107">
        <v>2553</v>
      </c>
      <c r="D1459" s="105" t="s">
        <v>313</v>
      </c>
      <c r="E1459" s="105" t="s">
        <v>3077</v>
      </c>
      <c r="F1459" s="165">
        <v>54.964401245117102</v>
      </c>
      <c r="G1459" s="165">
        <v>9.7917299270629794</v>
      </c>
      <c r="H1459" s="105">
        <v>24</v>
      </c>
      <c r="I1459" s="105" t="s">
        <v>315</v>
      </c>
      <c r="J1459" s="105" t="s">
        <v>316</v>
      </c>
      <c r="K1459" s="105" t="s">
        <v>742</v>
      </c>
      <c r="L1459" s="105" t="s">
        <v>4061</v>
      </c>
      <c r="M1459" s="41"/>
    </row>
    <row r="1460" spans="2:13" hidden="1" x14ac:dyDescent="0.25">
      <c r="B1460" s="39"/>
      <c r="C1460" s="107">
        <v>32554</v>
      </c>
      <c r="D1460" s="105" t="s">
        <v>313</v>
      </c>
      <c r="E1460" s="105" t="s">
        <v>3347</v>
      </c>
      <c r="F1460" s="165">
        <v>61.326622009277301</v>
      </c>
      <c r="G1460" s="165">
        <v>63.601913452148402</v>
      </c>
      <c r="H1460" s="105">
        <v>351</v>
      </c>
      <c r="I1460" s="105" t="s">
        <v>338</v>
      </c>
      <c r="J1460" s="105" t="s">
        <v>328</v>
      </c>
      <c r="K1460" s="105" t="s">
        <v>1925</v>
      </c>
      <c r="L1460" s="105" t="s">
        <v>3348</v>
      </c>
      <c r="M1460" s="41"/>
    </row>
    <row r="1461" spans="2:13" hidden="1" x14ac:dyDescent="0.25">
      <c r="B1461" s="39"/>
      <c r="C1461" s="106">
        <v>30991</v>
      </c>
      <c r="D1461" s="104" t="s">
        <v>313</v>
      </c>
      <c r="E1461" s="104" t="s">
        <v>3349</v>
      </c>
      <c r="F1461" s="165">
        <v>55.049999237100003</v>
      </c>
      <c r="G1461" s="165">
        <v>-2.5499999523199999</v>
      </c>
      <c r="H1461" s="104">
        <v>1066</v>
      </c>
      <c r="I1461" s="104" t="s">
        <v>315</v>
      </c>
      <c r="J1461" s="104" t="s">
        <v>332</v>
      </c>
      <c r="K1461" s="104" t="s">
        <v>671</v>
      </c>
      <c r="L1461" s="104" t="s">
        <v>3350</v>
      </c>
      <c r="M1461" s="41"/>
    </row>
    <row r="1462" spans="2:13" hidden="1" x14ac:dyDescent="0.25">
      <c r="B1462" s="39"/>
      <c r="C1462" s="106">
        <v>5411</v>
      </c>
      <c r="D1462" s="104" t="s">
        <v>313</v>
      </c>
      <c r="E1462" s="104" t="s">
        <v>3351</v>
      </c>
      <c r="F1462" s="165">
        <v>61.097400669999999</v>
      </c>
      <c r="G1462" s="165">
        <v>-155.57400509999999</v>
      </c>
      <c r="H1462" s="104">
        <v>1585</v>
      </c>
      <c r="I1462" s="104" t="s">
        <v>323</v>
      </c>
      <c r="J1462" s="104" t="s">
        <v>362</v>
      </c>
      <c r="K1462" s="104" t="s">
        <v>363</v>
      </c>
      <c r="L1462" s="104" t="s">
        <v>3352</v>
      </c>
      <c r="M1462" s="41"/>
    </row>
    <row r="1463" spans="2:13" hidden="1" x14ac:dyDescent="0.25">
      <c r="B1463" s="39"/>
      <c r="C1463" s="107" t="s">
        <v>3353</v>
      </c>
      <c r="D1463" s="105" t="s">
        <v>336</v>
      </c>
      <c r="E1463" s="105" t="s">
        <v>3354</v>
      </c>
      <c r="F1463" s="165">
        <v>37.936400999999996</v>
      </c>
      <c r="G1463" s="165">
        <v>23.944500000000001</v>
      </c>
      <c r="H1463" s="105">
        <v>308</v>
      </c>
      <c r="I1463" s="105" t="s">
        <v>315</v>
      </c>
      <c r="J1463" s="105" t="s">
        <v>1660</v>
      </c>
      <c r="K1463" s="105" t="s">
        <v>3355</v>
      </c>
      <c r="L1463" s="105" t="s">
        <v>3356</v>
      </c>
      <c r="M1463" s="41"/>
    </row>
    <row r="1464" spans="2:13" hidden="1" x14ac:dyDescent="0.25">
      <c r="B1464" s="39"/>
      <c r="C1464" s="106">
        <v>1866</v>
      </c>
      <c r="D1464" s="104" t="s">
        <v>313</v>
      </c>
      <c r="E1464" s="104" t="s">
        <v>3357</v>
      </c>
      <c r="F1464" s="165">
        <v>52.182200999999999</v>
      </c>
      <c r="G1464" s="165">
        <v>-113.893997</v>
      </c>
      <c r="H1464" s="104">
        <v>2968</v>
      </c>
      <c r="I1464" s="104" t="s">
        <v>323</v>
      </c>
      <c r="J1464" s="104" t="s">
        <v>396</v>
      </c>
      <c r="K1464" s="104" t="s">
        <v>784</v>
      </c>
      <c r="L1464" s="104" t="s">
        <v>3358</v>
      </c>
      <c r="M1464" s="41"/>
    </row>
    <row r="1465" spans="2:13" hidden="1" x14ac:dyDescent="0.25">
      <c r="B1465" s="39"/>
      <c r="C1465" s="107">
        <v>316761</v>
      </c>
      <c r="D1465" s="105" t="s">
        <v>313</v>
      </c>
      <c r="E1465" s="105" t="s">
        <v>3359</v>
      </c>
      <c r="F1465" s="165">
        <v>67.480500000000006</v>
      </c>
      <c r="G1465" s="165">
        <v>153.7364</v>
      </c>
      <c r="H1465" s="105">
        <v>60</v>
      </c>
      <c r="I1465" s="105" t="s">
        <v>315</v>
      </c>
      <c r="J1465" s="105" t="s">
        <v>328</v>
      </c>
      <c r="K1465" s="105" t="s">
        <v>698</v>
      </c>
      <c r="L1465" s="105" t="s">
        <v>3360</v>
      </c>
      <c r="M1465" s="41"/>
    </row>
    <row r="1466" spans="2:13" hidden="1" x14ac:dyDescent="0.25">
      <c r="B1466" s="39"/>
      <c r="C1466" s="107">
        <v>5396</v>
      </c>
      <c r="D1466" s="105" t="s">
        <v>313</v>
      </c>
      <c r="E1466" s="105" t="s">
        <v>3361</v>
      </c>
      <c r="F1466" s="165">
        <v>56.577345000000001</v>
      </c>
      <c r="G1466" s="165">
        <v>-169.66382300000001</v>
      </c>
      <c r="H1466" s="105">
        <v>125</v>
      </c>
      <c r="I1466" s="105" t="s">
        <v>323</v>
      </c>
      <c r="J1466" s="105" t="s">
        <v>362</v>
      </c>
      <c r="K1466" s="105" t="s">
        <v>363</v>
      </c>
      <c r="L1466" s="105" t="s">
        <v>3362</v>
      </c>
      <c r="M1466" s="41"/>
    </row>
    <row r="1467" spans="2:13" hidden="1" x14ac:dyDescent="0.25">
      <c r="B1467" s="39"/>
      <c r="C1467" s="106" t="s">
        <v>3363</v>
      </c>
      <c r="D1467" s="104" t="s">
        <v>336</v>
      </c>
      <c r="E1467" s="104" t="s">
        <v>3364</v>
      </c>
      <c r="F1467" s="165">
        <v>38.748697</v>
      </c>
      <c r="G1467" s="165">
        <v>-90.370002999999997</v>
      </c>
      <c r="H1467" s="104">
        <v>618</v>
      </c>
      <c r="I1467" s="104" t="s">
        <v>323</v>
      </c>
      <c r="J1467" s="104" t="s">
        <v>362</v>
      </c>
      <c r="K1467" s="104" t="s">
        <v>1860</v>
      </c>
      <c r="L1467" s="104" t="s">
        <v>3365</v>
      </c>
      <c r="M1467" s="41"/>
    </row>
    <row r="1468" spans="2:13" hidden="1" x14ac:dyDescent="0.25">
      <c r="B1468" s="39"/>
      <c r="C1468" s="107">
        <v>5410</v>
      </c>
      <c r="D1468" s="105" t="s">
        <v>313</v>
      </c>
      <c r="E1468" s="105" t="s">
        <v>3366</v>
      </c>
      <c r="F1468" s="165">
        <v>57.166311</v>
      </c>
      <c r="G1468" s="165">
        <v>-170.222555</v>
      </c>
      <c r="H1468" s="105">
        <v>63</v>
      </c>
      <c r="I1468" s="105" t="s">
        <v>323</v>
      </c>
      <c r="J1468" s="105" t="s">
        <v>362</v>
      </c>
      <c r="K1468" s="105" t="s">
        <v>363</v>
      </c>
      <c r="L1468" s="105" t="s">
        <v>3367</v>
      </c>
      <c r="M1468" s="41"/>
    </row>
    <row r="1469" spans="2:13" hidden="1" x14ac:dyDescent="0.25">
      <c r="B1469" s="39"/>
      <c r="C1469" s="107" t="s">
        <v>3368</v>
      </c>
      <c r="D1469" s="105" t="s">
        <v>336</v>
      </c>
      <c r="E1469" s="105" t="s">
        <v>3369</v>
      </c>
      <c r="F1469" s="165">
        <v>47.618599000000003</v>
      </c>
      <c r="G1469" s="165">
        <v>-52.751899999999999</v>
      </c>
      <c r="H1469" s="105">
        <v>461</v>
      </c>
      <c r="I1469" s="105" t="s">
        <v>323</v>
      </c>
      <c r="J1469" s="105" t="s">
        <v>396</v>
      </c>
      <c r="K1469" s="105" t="s">
        <v>1530</v>
      </c>
      <c r="L1469" s="105" t="s">
        <v>3370</v>
      </c>
      <c r="M1469" s="41"/>
    </row>
    <row r="1470" spans="2:13" hidden="1" x14ac:dyDescent="0.25">
      <c r="B1470" s="39"/>
      <c r="C1470" s="107" t="s">
        <v>3371</v>
      </c>
      <c r="D1470" s="105" t="s">
        <v>336</v>
      </c>
      <c r="E1470" s="105" t="s">
        <v>3372</v>
      </c>
      <c r="F1470" s="165">
        <v>59.800300999999997</v>
      </c>
      <c r="G1470" s="165">
        <v>30.262501</v>
      </c>
      <c r="H1470" s="105">
        <v>78</v>
      </c>
      <c r="I1470" s="105" t="s">
        <v>315</v>
      </c>
      <c r="J1470" s="105" t="s">
        <v>328</v>
      </c>
      <c r="K1470" s="105" t="s">
        <v>3373</v>
      </c>
      <c r="L1470" s="105" t="s">
        <v>3374</v>
      </c>
      <c r="M1470" s="41"/>
    </row>
    <row r="1471" spans="2:13" hidden="1" x14ac:dyDescent="0.25">
      <c r="B1471" s="39"/>
      <c r="C1471" s="106">
        <v>34933</v>
      </c>
      <c r="D1471" s="104" t="s">
        <v>313</v>
      </c>
      <c r="E1471" s="104" t="s">
        <v>3375</v>
      </c>
      <c r="F1471" s="165">
        <v>60.0867</v>
      </c>
      <c r="G1471" s="165">
        <v>30.193300000000001</v>
      </c>
      <c r="H1471" s="104">
        <v>60</v>
      </c>
      <c r="I1471" s="104" t="s">
        <v>315</v>
      </c>
      <c r="J1471" s="104" t="s">
        <v>328</v>
      </c>
      <c r="K1471" s="104" t="s">
        <v>3373</v>
      </c>
      <c r="L1471" s="104" t="s">
        <v>3374</v>
      </c>
      <c r="M1471" s="41"/>
    </row>
    <row r="1472" spans="2:13" hidden="1" x14ac:dyDescent="0.25">
      <c r="B1472" s="39"/>
      <c r="C1472" s="106">
        <v>34932</v>
      </c>
      <c r="D1472" s="104" t="s">
        <v>313</v>
      </c>
      <c r="E1472" s="104" t="s">
        <v>3376</v>
      </c>
      <c r="F1472" s="165">
        <v>59.685001</v>
      </c>
      <c r="G1472" s="165">
        <v>30.338301000000001</v>
      </c>
      <c r="H1472" s="104">
        <v>230</v>
      </c>
      <c r="I1472" s="104" t="s">
        <v>315</v>
      </c>
      <c r="J1472" s="104" t="s">
        <v>328</v>
      </c>
      <c r="K1472" s="104" t="s">
        <v>3373</v>
      </c>
      <c r="L1472" s="104" t="s">
        <v>3374</v>
      </c>
      <c r="M1472" s="41"/>
    </row>
    <row r="1473" spans="2:13" hidden="1" x14ac:dyDescent="0.25">
      <c r="B1473" s="39"/>
      <c r="C1473" s="107">
        <v>6087</v>
      </c>
      <c r="D1473" s="105" t="s">
        <v>313</v>
      </c>
      <c r="E1473" s="105" t="s">
        <v>3377</v>
      </c>
      <c r="F1473" s="165">
        <v>-51.685699462891002</v>
      </c>
      <c r="G1473" s="165">
        <v>-57.777599334717003</v>
      </c>
      <c r="H1473" s="105">
        <v>75</v>
      </c>
      <c r="I1473" s="105" t="s">
        <v>358</v>
      </c>
      <c r="J1473" s="105" t="s">
        <v>2442</v>
      </c>
      <c r="K1473" s="105" t="s">
        <v>2443</v>
      </c>
      <c r="L1473" s="105" t="s">
        <v>3378</v>
      </c>
      <c r="M1473" s="41"/>
    </row>
    <row r="1474" spans="2:13" hidden="1" x14ac:dyDescent="0.25">
      <c r="B1474" s="39"/>
      <c r="C1474" s="106">
        <v>42973</v>
      </c>
      <c r="D1474" s="104" t="s">
        <v>313</v>
      </c>
      <c r="E1474" s="104" t="s">
        <v>3379</v>
      </c>
      <c r="F1474" s="165">
        <v>57.961399</v>
      </c>
      <c r="G1474" s="165">
        <v>31.384398999999998</v>
      </c>
      <c r="H1474" s="104">
        <v>82</v>
      </c>
      <c r="I1474" s="104" t="s">
        <v>315</v>
      </c>
      <c r="J1474" s="104" t="s">
        <v>328</v>
      </c>
      <c r="K1474" s="104" t="s">
        <v>2622</v>
      </c>
      <c r="L1474" s="104" t="s">
        <v>3380</v>
      </c>
      <c r="M1474" s="41"/>
    </row>
    <row r="1475" spans="2:13" hidden="1" x14ac:dyDescent="0.25">
      <c r="B1475" s="39"/>
      <c r="C1475" s="107" t="s">
        <v>3381</v>
      </c>
      <c r="D1475" s="105" t="s">
        <v>336</v>
      </c>
      <c r="E1475" s="105" t="s">
        <v>3382</v>
      </c>
      <c r="F1475" s="165">
        <v>58.876700999999997</v>
      </c>
      <c r="G1475" s="165">
        <v>5.6377800000000002</v>
      </c>
      <c r="H1475" s="105">
        <v>29</v>
      </c>
      <c r="I1475" s="105" t="s">
        <v>315</v>
      </c>
      <c r="J1475" s="105" t="s">
        <v>400</v>
      </c>
      <c r="K1475" s="105" t="s">
        <v>1877</v>
      </c>
      <c r="L1475" s="105" t="s">
        <v>3383</v>
      </c>
      <c r="M1475" s="41"/>
    </row>
    <row r="1476" spans="2:13" hidden="1" x14ac:dyDescent="0.25">
      <c r="B1476" s="39"/>
      <c r="C1476" s="106">
        <v>2392</v>
      </c>
      <c r="D1476" s="104" t="s">
        <v>313</v>
      </c>
      <c r="E1476" s="104" t="s">
        <v>3384</v>
      </c>
      <c r="F1476" s="165">
        <v>51.894199371337798</v>
      </c>
      <c r="G1476" s="165">
        <v>-2.1672201156616202</v>
      </c>
      <c r="H1476" s="104">
        <v>101</v>
      </c>
      <c r="I1476" s="104" t="s">
        <v>315</v>
      </c>
      <c r="J1476" s="104" t="s">
        <v>332</v>
      </c>
      <c r="K1476" s="104" t="s">
        <v>671</v>
      </c>
      <c r="L1476" s="104" t="s">
        <v>3385</v>
      </c>
      <c r="M1476" s="41"/>
    </row>
    <row r="1477" spans="2:13" hidden="1" x14ac:dyDescent="0.25">
      <c r="B1477" s="39"/>
      <c r="C1477" s="107">
        <v>2039</v>
      </c>
      <c r="D1477" s="105" t="s">
        <v>313</v>
      </c>
      <c r="E1477" s="105" t="s">
        <v>3386</v>
      </c>
      <c r="F1477" s="165">
        <v>55.935410447999999</v>
      </c>
      <c r="G1477" s="165">
        <v>-129.98243451100001</v>
      </c>
      <c r="H1477" s="105">
        <v>24</v>
      </c>
      <c r="I1477" s="105" t="s">
        <v>323</v>
      </c>
      <c r="J1477" s="105" t="s">
        <v>396</v>
      </c>
      <c r="K1477" s="105" t="s">
        <v>452</v>
      </c>
      <c r="L1477" s="105" t="s">
        <v>3387</v>
      </c>
      <c r="M1477" s="41"/>
    </row>
    <row r="1478" spans="2:13" hidden="1" x14ac:dyDescent="0.25">
      <c r="B1478" s="39"/>
      <c r="C1478" s="106" t="s">
        <v>3388</v>
      </c>
      <c r="D1478" s="104" t="s">
        <v>336</v>
      </c>
      <c r="E1478" s="104" t="s">
        <v>3389</v>
      </c>
      <c r="F1478" s="165">
        <v>59.648490000000002</v>
      </c>
      <c r="G1478" s="165">
        <v>17.928829</v>
      </c>
      <c r="H1478" s="104">
        <v>137</v>
      </c>
      <c r="I1478" s="104" t="s">
        <v>315</v>
      </c>
      <c r="J1478" s="104" t="s">
        <v>499</v>
      </c>
      <c r="K1478" s="104" t="s">
        <v>3390</v>
      </c>
      <c r="L1478" s="104" t="s">
        <v>3391</v>
      </c>
      <c r="M1478" s="41"/>
    </row>
    <row r="1479" spans="2:13" hidden="1" x14ac:dyDescent="0.25">
      <c r="B1479" s="39"/>
      <c r="C1479" s="106">
        <v>2702</v>
      </c>
      <c r="D1479" s="104" t="s">
        <v>313</v>
      </c>
      <c r="E1479" s="104" t="s">
        <v>3392</v>
      </c>
      <c r="F1479" s="165">
        <v>59.354400634765597</v>
      </c>
      <c r="G1479" s="165">
        <v>17.9416999816894</v>
      </c>
      <c r="H1479" s="104">
        <v>47</v>
      </c>
      <c r="I1479" s="104" t="s">
        <v>315</v>
      </c>
      <c r="J1479" s="104" t="s">
        <v>499</v>
      </c>
      <c r="K1479" s="104" t="s">
        <v>3390</v>
      </c>
      <c r="L1479" s="104" t="s">
        <v>3391</v>
      </c>
      <c r="M1479" s="41"/>
    </row>
    <row r="1480" spans="2:13" hidden="1" x14ac:dyDescent="0.25">
      <c r="B1480" s="39"/>
      <c r="C1480" s="106">
        <v>2696</v>
      </c>
      <c r="D1480" s="104" t="s">
        <v>313</v>
      </c>
      <c r="E1480" s="104" t="s">
        <v>3393</v>
      </c>
      <c r="F1480" s="165">
        <v>59.589401245117102</v>
      </c>
      <c r="G1480" s="165">
        <v>16.633600234985298</v>
      </c>
      <c r="H1480" s="104">
        <v>21</v>
      </c>
      <c r="I1480" s="104" t="s">
        <v>315</v>
      </c>
      <c r="J1480" s="104" t="s">
        <v>499</v>
      </c>
      <c r="K1480" s="104" t="s">
        <v>3394</v>
      </c>
      <c r="L1480" s="104" t="s">
        <v>4063</v>
      </c>
      <c r="M1480" s="41"/>
    </row>
    <row r="1481" spans="2:13" hidden="1" x14ac:dyDescent="0.25">
      <c r="B1481" s="39"/>
      <c r="C1481" s="106">
        <v>1901</v>
      </c>
      <c r="D1481" s="104" t="s">
        <v>313</v>
      </c>
      <c r="E1481" s="104" t="s">
        <v>3395</v>
      </c>
      <c r="F1481" s="165">
        <v>59.250301361083899</v>
      </c>
      <c r="G1481" s="165">
        <v>-105.841003417968</v>
      </c>
      <c r="H1481" s="104">
        <v>805</v>
      </c>
      <c r="I1481" s="104" t="s">
        <v>323</v>
      </c>
      <c r="J1481" s="104" t="s">
        <v>396</v>
      </c>
      <c r="K1481" s="104" t="s">
        <v>1922</v>
      </c>
      <c r="L1481" s="104" t="s">
        <v>3396</v>
      </c>
      <c r="M1481" s="41"/>
    </row>
    <row r="1482" spans="2:13" hidden="1" x14ac:dyDescent="0.25">
      <c r="B1482" s="39"/>
      <c r="C1482" s="106">
        <v>2468</v>
      </c>
      <c r="D1482" s="104" t="s">
        <v>313</v>
      </c>
      <c r="E1482" s="104" t="s">
        <v>3397</v>
      </c>
      <c r="F1482" s="165">
        <v>58.215598999999997</v>
      </c>
      <c r="G1482" s="165">
        <v>-6.3311099999999998</v>
      </c>
      <c r="H1482" s="104">
        <v>26</v>
      </c>
      <c r="I1482" s="104" t="s">
        <v>315</v>
      </c>
      <c r="J1482" s="104" t="s">
        <v>332</v>
      </c>
      <c r="K1482" s="104" t="s">
        <v>333</v>
      </c>
      <c r="L1482" s="104" t="s">
        <v>3398</v>
      </c>
      <c r="M1482" s="41"/>
    </row>
    <row r="1483" spans="2:13" hidden="1" x14ac:dyDescent="0.25">
      <c r="B1483" s="39"/>
      <c r="C1483" s="106">
        <v>2713</v>
      </c>
      <c r="D1483" s="104" t="s">
        <v>313</v>
      </c>
      <c r="E1483" s="104" t="s">
        <v>3399</v>
      </c>
      <c r="F1483" s="165">
        <v>64.960898999999998</v>
      </c>
      <c r="G1483" s="165">
        <v>17.6966</v>
      </c>
      <c r="H1483" s="104">
        <v>915</v>
      </c>
      <c r="I1483" s="104" t="s">
        <v>315</v>
      </c>
      <c r="J1483" s="104" t="s">
        <v>499</v>
      </c>
      <c r="K1483" s="104" t="s">
        <v>2209</v>
      </c>
      <c r="L1483" s="104" t="s">
        <v>3400</v>
      </c>
      <c r="M1483" s="41"/>
    </row>
    <row r="1484" spans="2:13" hidden="1" x14ac:dyDescent="0.25">
      <c r="B1484" s="39"/>
      <c r="C1484" s="106">
        <v>29094</v>
      </c>
      <c r="D1484" s="104" t="s">
        <v>313</v>
      </c>
      <c r="E1484" s="104" t="s">
        <v>3401</v>
      </c>
      <c r="F1484" s="165">
        <v>52.000832000000003</v>
      </c>
      <c r="G1484" s="165">
        <v>12.148611000000001</v>
      </c>
      <c r="H1484" s="104">
        <v>289</v>
      </c>
      <c r="I1484" s="104" t="s">
        <v>315</v>
      </c>
      <c r="J1484" s="104" t="s">
        <v>735</v>
      </c>
      <c r="K1484" s="104" t="s">
        <v>3402</v>
      </c>
      <c r="L1484" s="104" t="s">
        <v>3403</v>
      </c>
      <c r="M1484" s="41"/>
    </row>
    <row r="1485" spans="2:13" hidden="1" x14ac:dyDescent="0.25">
      <c r="B1485" s="39"/>
      <c r="C1485" s="106">
        <v>32546</v>
      </c>
      <c r="D1485" s="104" t="s">
        <v>313</v>
      </c>
      <c r="E1485" s="104" t="s">
        <v>3404</v>
      </c>
      <c r="F1485" s="165">
        <v>60.709400000000002</v>
      </c>
      <c r="G1485" s="165">
        <v>77.660004000000001</v>
      </c>
      <c r="H1485" s="104">
        <v>164</v>
      </c>
      <c r="I1485" s="104" t="s">
        <v>338</v>
      </c>
      <c r="J1485" s="104" t="s">
        <v>328</v>
      </c>
      <c r="K1485" s="104" t="s">
        <v>3405</v>
      </c>
      <c r="L1485" s="104" t="s">
        <v>3406</v>
      </c>
      <c r="M1485" s="41"/>
    </row>
    <row r="1486" spans="2:13" hidden="1" x14ac:dyDescent="0.25">
      <c r="B1486" s="39"/>
      <c r="C1486" s="106" t="s">
        <v>3407</v>
      </c>
      <c r="D1486" s="104" t="s">
        <v>336</v>
      </c>
      <c r="E1486" s="104" t="s">
        <v>3408</v>
      </c>
      <c r="F1486" s="165">
        <v>48.689898999999997</v>
      </c>
      <c r="G1486" s="165">
        <v>9.2219599999999993</v>
      </c>
      <c r="H1486" s="104">
        <v>1276</v>
      </c>
      <c r="I1486" s="104" t="s">
        <v>315</v>
      </c>
      <c r="J1486" s="104" t="s">
        <v>735</v>
      </c>
      <c r="K1486" s="104" t="s">
        <v>3409</v>
      </c>
      <c r="L1486" s="104" t="s">
        <v>3410</v>
      </c>
      <c r="M1486" s="41"/>
    </row>
    <row r="1487" spans="2:13" hidden="1" x14ac:dyDescent="0.25">
      <c r="B1487" s="39"/>
      <c r="C1487" s="106">
        <v>2682</v>
      </c>
      <c r="D1487" s="104" t="s">
        <v>313</v>
      </c>
      <c r="E1487" s="104" t="s">
        <v>3411</v>
      </c>
      <c r="F1487" s="165">
        <v>62.528099060058501</v>
      </c>
      <c r="G1487" s="165">
        <v>17.443899154663001</v>
      </c>
      <c r="H1487" s="104">
        <v>16</v>
      </c>
      <c r="I1487" s="104" t="s">
        <v>315</v>
      </c>
      <c r="J1487" s="104" t="s">
        <v>499</v>
      </c>
      <c r="K1487" s="104" t="s">
        <v>516</v>
      </c>
      <c r="L1487" s="104" t="s">
        <v>3412</v>
      </c>
      <c r="M1487" s="41"/>
    </row>
    <row r="1488" spans="2:13" hidden="1" x14ac:dyDescent="0.25">
      <c r="B1488" s="39"/>
      <c r="C1488" s="106" t="s">
        <v>3413</v>
      </c>
      <c r="D1488" s="104" t="s">
        <v>336</v>
      </c>
      <c r="E1488" s="104" t="s">
        <v>3414</v>
      </c>
      <c r="F1488" s="165">
        <v>-7.3798300000000001</v>
      </c>
      <c r="G1488" s="165">
        <v>112.787003</v>
      </c>
      <c r="H1488" s="104">
        <v>9</v>
      </c>
      <c r="I1488" s="104" t="s">
        <v>338</v>
      </c>
      <c r="J1488" s="104" t="s">
        <v>611</v>
      </c>
      <c r="K1488" s="104" t="s">
        <v>1901</v>
      </c>
      <c r="L1488" s="104" t="s">
        <v>3415</v>
      </c>
      <c r="M1488" s="41"/>
    </row>
    <row r="1489" spans="2:13" hidden="1" x14ac:dyDescent="0.25">
      <c r="B1489" s="39"/>
      <c r="C1489" s="106">
        <v>26377</v>
      </c>
      <c r="D1489" s="104" t="s">
        <v>313</v>
      </c>
      <c r="E1489" s="104" t="s">
        <v>3416</v>
      </c>
      <c r="F1489" s="165">
        <v>61.343700408935497</v>
      </c>
      <c r="G1489" s="165">
        <v>73.401802062988196</v>
      </c>
      <c r="H1489" s="104">
        <v>200</v>
      </c>
      <c r="I1489" s="104" t="s">
        <v>338</v>
      </c>
      <c r="J1489" s="104" t="s">
        <v>328</v>
      </c>
      <c r="K1489" s="104" t="s">
        <v>1925</v>
      </c>
      <c r="L1489" s="104" t="s">
        <v>3417</v>
      </c>
      <c r="M1489" s="41"/>
    </row>
    <row r="1490" spans="2:13" hidden="1" x14ac:dyDescent="0.25">
      <c r="B1490" s="39"/>
      <c r="C1490" s="106">
        <v>42958</v>
      </c>
      <c r="D1490" s="104" t="s">
        <v>313</v>
      </c>
      <c r="E1490" s="104" t="s">
        <v>3418</v>
      </c>
      <c r="F1490" s="165">
        <v>66.839995999999999</v>
      </c>
      <c r="G1490" s="165">
        <v>88.403335999999996</v>
      </c>
      <c r="H1490" s="104">
        <v>394</v>
      </c>
      <c r="I1490" s="104" t="s">
        <v>338</v>
      </c>
      <c r="J1490" s="104" t="s">
        <v>328</v>
      </c>
      <c r="K1490" s="104" t="s">
        <v>354</v>
      </c>
      <c r="L1490" s="104" t="s">
        <v>3419</v>
      </c>
      <c r="M1490" s="41"/>
    </row>
    <row r="1491" spans="2:13" hidden="1" x14ac:dyDescent="0.25">
      <c r="B1491" s="39"/>
      <c r="C1491" s="106">
        <v>29281</v>
      </c>
      <c r="D1491" s="104" t="s">
        <v>313</v>
      </c>
      <c r="E1491" s="104" t="s">
        <v>3420</v>
      </c>
      <c r="F1491" s="165">
        <v>68.243301000000002</v>
      </c>
      <c r="G1491" s="165">
        <v>14.6692</v>
      </c>
      <c r="H1491" s="104">
        <v>27</v>
      </c>
      <c r="I1491" s="104" t="s">
        <v>315</v>
      </c>
      <c r="J1491" s="104" t="s">
        <v>400</v>
      </c>
      <c r="K1491" s="104" t="s">
        <v>423</v>
      </c>
      <c r="L1491" s="104" t="s">
        <v>3421</v>
      </c>
      <c r="M1491" s="41"/>
    </row>
    <row r="1492" spans="2:13" hidden="1" x14ac:dyDescent="0.25">
      <c r="B1492" s="39"/>
      <c r="C1492" s="106">
        <v>2024</v>
      </c>
      <c r="D1492" s="104" t="s">
        <v>313</v>
      </c>
      <c r="E1492" s="104" t="s">
        <v>3422</v>
      </c>
      <c r="F1492" s="165">
        <v>52.120601999999998</v>
      </c>
      <c r="G1492" s="165">
        <v>-101.236</v>
      </c>
      <c r="H1492" s="104">
        <v>1100</v>
      </c>
      <c r="I1492" s="104" t="s">
        <v>323</v>
      </c>
      <c r="J1492" s="104" t="s">
        <v>396</v>
      </c>
      <c r="K1492" s="104" t="s">
        <v>1058</v>
      </c>
      <c r="L1492" s="104" t="s">
        <v>3423</v>
      </c>
      <c r="M1492" s="41"/>
    </row>
    <row r="1493" spans="2:13" hidden="1" x14ac:dyDescent="0.25">
      <c r="B1493" s="39"/>
      <c r="C1493" s="106" t="s">
        <v>3424</v>
      </c>
      <c r="D1493" s="104" t="s">
        <v>336</v>
      </c>
      <c r="E1493" s="104" t="s">
        <v>3425</v>
      </c>
      <c r="F1493" s="165">
        <v>-33.946098327636697</v>
      </c>
      <c r="G1493" s="165">
        <v>151.177001953125</v>
      </c>
      <c r="H1493" s="104">
        <v>21</v>
      </c>
      <c r="I1493" s="104" t="s">
        <v>372</v>
      </c>
      <c r="J1493" s="104" t="s">
        <v>373</v>
      </c>
      <c r="K1493" s="104" t="s">
        <v>385</v>
      </c>
      <c r="L1493" s="104" t="s">
        <v>3426</v>
      </c>
      <c r="M1493" s="41"/>
    </row>
    <row r="1494" spans="2:13" hidden="1" x14ac:dyDescent="0.25">
      <c r="B1494" s="39"/>
      <c r="C1494" s="106">
        <v>27130</v>
      </c>
      <c r="D1494" s="104" t="s">
        <v>313</v>
      </c>
      <c r="E1494" s="104" t="s">
        <v>3427</v>
      </c>
      <c r="F1494" s="165">
        <v>-33.923617999999998</v>
      </c>
      <c r="G1494" s="165">
        <v>150.990792</v>
      </c>
      <c r="H1494" s="104">
        <v>29</v>
      </c>
      <c r="I1494" s="104" t="s">
        <v>372</v>
      </c>
      <c r="J1494" s="104" t="s">
        <v>373</v>
      </c>
      <c r="K1494" s="104" t="s">
        <v>385</v>
      </c>
      <c r="L1494" s="104" t="s">
        <v>3426</v>
      </c>
      <c r="M1494" s="41"/>
    </row>
    <row r="1495" spans="2:13" hidden="1" x14ac:dyDescent="0.25">
      <c r="B1495" s="39"/>
      <c r="C1495" s="106">
        <v>26402</v>
      </c>
      <c r="D1495" s="104" t="s">
        <v>313</v>
      </c>
      <c r="E1495" s="104" t="s">
        <v>3428</v>
      </c>
      <c r="F1495" s="165">
        <v>61.646999359130803</v>
      </c>
      <c r="G1495" s="165">
        <v>50.845100402832003</v>
      </c>
      <c r="H1495" s="104">
        <v>342</v>
      </c>
      <c r="I1495" s="104" t="s">
        <v>315</v>
      </c>
      <c r="J1495" s="104" t="s">
        <v>328</v>
      </c>
      <c r="K1495" s="104" t="s">
        <v>1745</v>
      </c>
      <c r="L1495" s="104" t="s">
        <v>3429</v>
      </c>
      <c r="M1495" s="41"/>
    </row>
    <row r="1496" spans="2:13" hidden="1" x14ac:dyDescent="0.25">
      <c r="B1496" s="39"/>
      <c r="C1496" s="107" t="s">
        <v>3430</v>
      </c>
      <c r="D1496" s="105" t="s">
        <v>336</v>
      </c>
      <c r="E1496" s="105" t="s">
        <v>3431</v>
      </c>
      <c r="F1496" s="165">
        <v>43.111198425292898</v>
      </c>
      <c r="G1496" s="165">
        <v>-76.106300354003906</v>
      </c>
      <c r="H1496" s="105">
        <v>421</v>
      </c>
      <c r="I1496" s="105" t="s">
        <v>323</v>
      </c>
      <c r="J1496" s="105" t="s">
        <v>362</v>
      </c>
      <c r="K1496" s="105" t="s">
        <v>862</v>
      </c>
      <c r="L1496" s="105" t="s">
        <v>3432</v>
      </c>
      <c r="M1496" s="41"/>
    </row>
    <row r="1497" spans="2:13" hidden="1" x14ac:dyDescent="0.25">
      <c r="B1497" s="39"/>
      <c r="C1497" s="107" t="s">
        <v>3433</v>
      </c>
      <c r="D1497" s="105" t="s">
        <v>336</v>
      </c>
      <c r="E1497" s="105" t="s">
        <v>3434</v>
      </c>
      <c r="F1497" s="165">
        <v>37.746898999999999</v>
      </c>
      <c r="G1497" s="165">
        <v>112.62799800000001</v>
      </c>
      <c r="H1497" s="105">
        <v>2575</v>
      </c>
      <c r="I1497" s="105" t="s">
        <v>338</v>
      </c>
      <c r="J1497" s="105" t="s">
        <v>486</v>
      </c>
      <c r="K1497" s="105" t="s">
        <v>3435</v>
      </c>
      <c r="L1497" s="105" t="s">
        <v>3436</v>
      </c>
      <c r="M1497" s="41"/>
    </row>
    <row r="1498" spans="2:13" hidden="1" x14ac:dyDescent="0.25">
      <c r="B1498" s="39"/>
      <c r="C1498" s="106">
        <v>5415</v>
      </c>
      <c r="D1498" s="104" t="s">
        <v>313</v>
      </c>
      <c r="E1498" s="104" t="s">
        <v>3437</v>
      </c>
      <c r="F1498" s="165">
        <v>62.894401550299897</v>
      </c>
      <c r="G1498" s="165">
        <v>-155.977005005</v>
      </c>
      <c r="H1498" s="104">
        <v>964</v>
      </c>
      <c r="I1498" s="104" t="s">
        <v>323</v>
      </c>
      <c r="J1498" s="104" t="s">
        <v>362</v>
      </c>
      <c r="K1498" s="104" t="s">
        <v>363</v>
      </c>
      <c r="L1498" s="104" t="s">
        <v>3438</v>
      </c>
      <c r="M1498" s="41"/>
    </row>
    <row r="1499" spans="2:13" hidden="1" x14ac:dyDescent="0.25">
      <c r="B1499" s="39"/>
      <c r="C1499" s="106">
        <v>6044</v>
      </c>
      <c r="D1499" s="104" t="s">
        <v>313</v>
      </c>
      <c r="E1499" s="104" t="s">
        <v>3439</v>
      </c>
      <c r="F1499" s="165">
        <v>-35.377800000000001</v>
      </c>
      <c r="G1499" s="165">
        <v>-71.601699999999994</v>
      </c>
      <c r="H1499" s="104">
        <v>371</v>
      </c>
      <c r="I1499" s="104" t="s">
        <v>358</v>
      </c>
      <c r="J1499" s="104" t="s">
        <v>617</v>
      </c>
      <c r="K1499" s="104" t="s">
        <v>3440</v>
      </c>
      <c r="L1499" s="104" t="s">
        <v>3441</v>
      </c>
      <c r="M1499" s="41"/>
    </row>
    <row r="1500" spans="2:13" hidden="1" x14ac:dyDescent="0.25">
      <c r="B1500" s="39"/>
      <c r="C1500" s="106">
        <v>24910</v>
      </c>
      <c r="D1500" s="104" t="s">
        <v>313</v>
      </c>
      <c r="E1500" s="104" t="s">
        <v>3442</v>
      </c>
      <c r="F1500" s="165">
        <v>62.320499420166001</v>
      </c>
      <c r="G1500" s="165">
        <v>-150.09399414062</v>
      </c>
      <c r="H1500" s="104">
        <v>358</v>
      </c>
      <c r="I1500" s="104" t="s">
        <v>323</v>
      </c>
      <c r="J1500" s="104" t="s">
        <v>362</v>
      </c>
      <c r="K1500" s="104" t="s">
        <v>363</v>
      </c>
      <c r="L1500" s="104" t="s">
        <v>3443</v>
      </c>
      <c r="M1500" s="41"/>
    </row>
    <row r="1501" spans="2:13" hidden="1" x14ac:dyDescent="0.25">
      <c r="B1501" s="39"/>
      <c r="C1501" s="106" t="s">
        <v>3444</v>
      </c>
      <c r="D1501" s="104" t="s">
        <v>336</v>
      </c>
      <c r="E1501" s="104" t="s">
        <v>3445</v>
      </c>
      <c r="F1501" s="165">
        <v>59.414430000000003</v>
      </c>
      <c r="G1501" s="165">
        <v>24.832706000000002</v>
      </c>
      <c r="H1501" s="104">
        <v>131</v>
      </c>
      <c r="I1501" s="104" t="s">
        <v>315</v>
      </c>
      <c r="J1501" s="104" t="s">
        <v>1822</v>
      </c>
      <c r="K1501" s="104" t="s">
        <v>1904</v>
      </c>
      <c r="L1501" s="104" t="s">
        <v>3446</v>
      </c>
      <c r="M1501" s="41"/>
    </row>
    <row r="1502" spans="2:13" hidden="1" x14ac:dyDescent="0.25">
      <c r="B1502" s="39"/>
      <c r="C1502" s="106">
        <v>32427</v>
      </c>
      <c r="D1502" s="104" t="s">
        <v>313</v>
      </c>
      <c r="E1502" s="104" t="s">
        <v>3447</v>
      </c>
      <c r="F1502" s="165">
        <v>52.806099000000003</v>
      </c>
      <c r="G1502" s="165">
        <v>41.482799999999997</v>
      </c>
      <c r="H1502" s="104">
        <v>413</v>
      </c>
      <c r="I1502" s="104" t="s">
        <v>315</v>
      </c>
      <c r="J1502" s="104" t="s">
        <v>328</v>
      </c>
      <c r="K1502" s="104" t="s">
        <v>2363</v>
      </c>
      <c r="L1502" s="104" t="s">
        <v>3448</v>
      </c>
      <c r="M1502" s="41"/>
    </row>
    <row r="1503" spans="2:13" hidden="1" x14ac:dyDescent="0.25">
      <c r="B1503" s="39"/>
      <c r="C1503" s="107">
        <v>35094</v>
      </c>
      <c r="D1503" s="105" t="s">
        <v>313</v>
      </c>
      <c r="E1503" s="105" t="s">
        <v>3449</v>
      </c>
      <c r="F1503" s="165">
        <v>52.700626</v>
      </c>
      <c r="G1503" s="165">
        <v>41.374167999999997</v>
      </c>
      <c r="H1503" s="105">
        <v>554</v>
      </c>
      <c r="I1503" s="105" t="s">
        <v>315</v>
      </c>
      <c r="J1503" s="105" t="s">
        <v>328</v>
      </c>
      <c r="K1503" s="105" t="s">
        <v>2363</v>
      </c>
      <c r="L1503" s="105" t="s">
        <v>3448</v>
      </c>
      <c r="M1503" s="41"/>
    </row>
    <row r="1504" spans="2:13" hidden="1" x14ac:dyDescent="0.25">
      <c r="B1504" s="39"/>
      <c r="C1504" s="106" t="s">
        <v>3450</v>
      </c>
      <c r="D1504" s="104" t="s">
        <v>336</v>
      </c>
      <c r="E1504" s="104" t="s">
        <v>3451</v>
      </c>
      <c r="F1504" s="165">
        <v>27.9755</v>
      </c>
      <c r="G1504" s="165">
        <v>-82.533203</v>
      </c>
      <c r="H1504" s="104">
        <v>26</v>
      </c>
      <c r="I1504" s="104" t="s">
        <v>323</v>
      </c>
      <c r="J1504" s="104" t="s">
        <v>362</v>
      </c>
      <c r="K1504" s="104" t="s">
        <v>1410</v>
      </c>
      <c r="L1504" s="104" t="s">
        <v>3452</v>
      </c>
      <c r="M1504" s="41"/>
    </row>
    <row r="1505" spans="2:13" hidden="1" x14ac:dyDescent="0.25">
      <c r="B1505" s="39"/>
      <c r="C1505" s="106">
        <v>2347</v>
      </c>
      <c r="D1505" s="104" t="s">
        <v>313</v>
      </c>
      <c r="E1505" s="104" t="s">
        <v>3453</v>
      </c>
      <c r="F1505" s="165">
        <v>61.414101000000002</v>
      </c>
      <c r="G1505" s="165">
        <v>23.604400999999999</v>
      </c>
      <c r="H1505" s="104">
        <v>390</v>
      </c>
      <c r="I1505" s="104" t="s">
        <v>315</v>
      </c>
      <c r="J1505" s="104" t="s">
        <v>1351</v>
      </c>
      <c r="K1505" s="104" t="s">
        <v>3454</v>
      </c>
      <c r="L1505" s="104" t="s">
        <v>3455</v>
      </c>
      <c r="M1505" s="41"/>
    </row>
    <row r="1506" spans="2:13" hidden="1" x14ac:dyDescent="0.25">
      <c r="B1506" s="39"/>
      <c r="C1506" s="106">
        <v>27147</v>
      </c>
      <c r="D1506" s="104" t="s">
        <v>313</v>
      </c>
      <c r="E1506" s="104" t="s">
        <v>3456</v>
      </c>
      <c r="F1506" s="165">
        <v>-31.077898000000001</v>
      </c>
      <c r="G1506" s="165">
        <v>150.845484</v>
      </c>
      <c r="H1506" s="104">
        <v>1334</v>
      </c>
      <c r="I1506" s="104" t="s">
        <v>372</v>
      </c>
      <c r="J1506" s="104" t="s">
        <v>373</v>
      </c>
      <c r="K1506" s="104" t="s">
        <v>385</v>
      </c>
      <c r="L1506" s="104" t="s">
        <v>3457</v>
      </c>
      <c r="M1506" s="41"/>
    </row>
    <row r="1507" spans="2:13" hidden="1" x14ac:dyDescent="0.25">
      <c r="B1507" s="39"/>
      <c r="C1507" s="107">
        <v>5853</v>
      </c>
      <c r="D1507" s="105" t="s">
        <v>313</v>
      </c>
      <c r="E1507" s="105" t="s">
        <v>3458</v>
      </c>
      <c r="F1507" s="165">
        <v>-37.234634</v>
      </c>
      <c r="G1507" s="165">
        <v>-59.228647000000002</v>
      </c>
      <c r="H1507" s="105">
        <v>574</v>
      </c>
      <c r="I1507" s="105" t="s">
        <v>358</v>
      </c>
      <c r="J1507" s="105" t="s">
        <v>580</v>
      </c>
      <c r="K1507" s="105" t="s">
        <v>581</v>
      </c>
      <c r="L1507" s="105" t="s">
        <v>3459</v>
      </c>
      <c r="M1507" s="41"/>
    </row>
    <row r="1508" spans="2:13" hidden="1" x14ac:dyDescent="0.25">
      <c r="B1508" s="39"/>
      <c r="C1508" s="106" t="s">
        <v>3460</v>
      </c>
      <c r="D1508" s="104" t="s">
        <v>336</v>
      </c>
      <c r="E1508" s="104" t="s">
        <v>3461</v>
      </c>
      <c r="F1508" s="165">
        <v>25.0777</v>
      </c>
      <c r="G1508" s="165">
        <v>121.233002</v>
      </c>
      <c r="H1508" s="104">
        <v>106</v>
      </c>
      <c r="I1508" s="104" t="s">
        <v>338</v>
      </c>
      <c r="J1508" s="104" t="s">
        <v>1866</v>
      </c>
      <c r="K1508" s="104" t="s">
        <v>3462</v>
      </c>
      <c r="L1508" s="104" t="s">
        <v>3463</v>
      </c>
      <c r="M1508" s="41"/>
    </row>
    <row r="1509" spans="2:13" hidden="1" x14ac:dyDescent="0.25">
      <c r="B1509" s="39"/>
      <c r="C1509" s="107">
        <v>27161</v>
      </c>
      <c r="D1509" s="105" t="s">
        <v>313</v>
      </c>
      <c r="E1509" s="105" t="s">
        <v>3464</v>
      </c>
      <c r="F1509" s="165">
        <v>-31.888598999999999</v>
      </c>
      <c r="G1509" s="165">
        <v>152.51400799999999</v>
      </c>
      <c r="H1509" s="105">
        <v>38</v>
      </c>
      <c r="I1509" s="105" t="s">
        <v>372</v>
      </c>
      <c r="J1509" s="105" t="s">
        <v>373</v>
      </c>
      <c r="K1509" s="105" t="s">
        <v>385</v>
      </c>
      <c r="L1509" s="105" t="s">
        <v>3465</v>
      </c>
      <c r="M1509" s="41"/>
    </row>
    <row r="1510" spans="2:13" hidden="1" x14ac:dyDescent="0.25">
      <c r="B1510" s="39"/>
      <c r="C1510" s="107" t="s">
        <v>3466</v>
      </c>
      <c r="D1510" s="105" t="s">
        <v>336</v>
      </c>
      <c r="E1510" s="105" t="s">
        <v>3467</v>
      </c>
      <c r="F1510" s="165">
        <v>36.890908000000003</v>
      </c>
      <c r="G1510" s="165">
        <v>35.070521999999997</v>
      </c>
      <c r="H1510" s="105">
        <v>19</v>
      </c>
      <c r="I1510" s="105" t="s">
        <v>338</v>
      </c>
      <c r="J1510" s="105" t="s">
        <v>470</v>
      </c>
      <c r="K1510" s="105" t="s">
        <v>3468</v>
      </c>
      <c r="L1510" s="105" t="s">
        <v>3469</v>
      </c>
      <c r="M1510" s="41"/>
    </row>
    <row r="1511" spans="2:13" hidden="1" x14ac:dyDescent="0.25">
      <c r="B1511" s="39"/>
      <c r="C1511" s="106">
        <v>2302</v>
      </c>
      <c r="D1511" s="104" t="s">
        <v>313</v>
      </c>
      <c r="E1511" s="104" t="s">
        <v>3470</v>
      </c>
      <c r="F1511" s="165">
        <v>58.307499</v>
      </c>
      <c r="G1511" s="165">
        <v>26.690398999999999</v>
      </c>
      <c r="H1511" s="104">
        <v>220</v>
      </c>
      <c r="I1511" s="104" t="s">
        <v>315</v>
      </c>
      <c r="J1511" s="104" t="s">
        <v>1822</v>
      </c>
      <c r="K1511" s="104" t="s">
        <v>3471</v>
      </c>
      <c r="L1511" s="104" t="s">
        <v>3472</v>
      </c>
      <c r="M1511" s="41"/>
    </row>
    <row r="1512" spans="2:13" hidden="1" x14ac:dyDescent="0.25">
      <c r="B1512" s="39"/>
      <c r="C1512" s="107" t="s">
        <v>3473</v>
      </c>
      <c r="D1512" s="105" t="s">
        <v>336</v>
      </c>
      <c r="E1512" s="105" t="s">
        <v>3474</v>
      </c>
      <c r="F1512" s="165">
        <v>41.257900237999998</v>
      </c>
      <c r="G1512" s="165">
        <v>69.281196594199997</v>
      </c>
      <c r="H1512" s="105">
        <v>1417</v>
      </c>
      <c r="I1512" s="105" t="s">
        <v>338</v>
      </c>
      <c r="J1512" s="105" t="s">
        <v>3475</v>
      </c>
      <c r="K1512" s="105" t="s">
        <v>3476</v>
      </c>
      <c r="L1512" s="105" t="s">
        <v>3477</v>
      </c>
      <c r="M1512" s="41"/>
    </row>
    <row r="1513" spans="2:13" hidden="1" x14ac:dyDescent="0.25">
      <c r="B1513" s="39"/>
      <c r="C1513" s="107">
        <v>5024</v>
      </c>
      <c r="D1513" s="105" t="s">
        <v>313</v>
      </c>
      <c r="E1513" s="105" t="s">
        <v>3478</v>
      </c>
      <c r="F1513" s="165">
        <v>-38.739700317382798</v>
      </c>
      <c r="G1513" s="165">
        <v>176.08399963378901</v>
      </c>
      <c r="H1513" s="105">
        <v>1335</v>
      </c>
      <c r="I1513" s="105" t="s">
        <v>372</v>
      </c>
      <c r="J1513" s="105" t="s">
        <v>404</v>
      </c>
      <c r="K1513" s="105" t="s">
        <v>1616</v>
      </c>
      <c r="L1513" s="105" t="s">
        <v>3479</v>
      </c>
      <c r="M1513" s="41"/>
    </row>
    <row r="1514" spans="2:13" hidden="1" x14ac:dyDescent="0.25">
      <c r="B1514" s="39"/>
      <c r="C1514" s="106">
        <v>5055</v>
      </c>
      <c r="D1514" s="104" t="s">
        <v>313</v>
      </c>
      <c r="E1514" s="104" t="s">
        <v>3480</v>
      </c>
      <c r="F1514" s="165">
        <v>-37.671901702880803</v>
      </c>
      <c r="G1514" s="165">
        <v>176.19599914550699</v>
      </c>
      <c r="H1514" s="104">
        <v>13</v>
      </c>
      <c r="I1514" s="104" t="s">
        <v>372</v>
      </c>
      <c r="J1514" s="104" t="s">
        <v>404</v>
      </c>
      <c r="K1514" s="104" t="s">
        <v>3058</v>
      </c>
      <c r="L1514" s="104" t="s">
        <v>3481</v>
      </c>
      <c r="M1514" s="41"/>
    </row>
    <row r="1515" spans="2:13" hidden="1" x14ac:dyDescent="0.25">
      <c r="B1515" s="39"/>
      <c r="C1515" s="107" t="s">
        <v>3482</v>
      </c>
      <c r="D1515" s="105" t="s">
        <v>336</v>
      </c>
      <c r="E1515" s="105" t="s">
        <v>3483</v>
      </c>
      <c r="F1515" s="165">
        <v>41.669201000000001</v>
      </c>
      <c r="G1515" s="165">
        <v>44.954700000000003</v>
      </c>
      <c r="H1515" s="105">
        <v>1624</v>
      </c>
      <c r="I1515" s="105" t="s">
        <v>338</v>
      </c>
      <c r="J1515" s="105" t="s">
        <v>3484</v>
      </c>
      <c r="K1515" s="105" t="s">
        <v>3485</v>
      </c>
      <c r="L1515" s="105" t="s">
        <v>3486</v>
      </c>
      <c r="M1515" s="41"/>
    </row>
    <row r="1516" spans="2:13" hidden="1" x14ac:dyDescent="0.25">
      <c r="B1516" s="39"/>
      <c r="C1516" s="107">
        <v>5027</v>
      </c>
      <c r="D1516" s="105" t="s">
        <v>313</v>
      </c>
      <c r="E1516" s="105" t="s">
        <v>3487</v>
      </c>
      <c r="F1516" s="165">
        <v>-43.811889999999998</v>
      </c>
      <c r="G1516" s="165">
        <v>-176.46513999999999</v>
      </c>
      <c r="H1516" s="105">
        <v>43</v>
      </c>
      <c r="I1516" s="105" t="s">
        <v>372</v>
      </c>
      <c r="J1516" s="105" t="s">
        <v>404</v>
      </c>
      <c r="K1516" s="105" t="s">
        <v>2299</v>
      </c>
      <c r="L1516" s="105" t="s">
        <v>3488</v>
      </c>
      <c r="M1516" s="41"/>
    </row>
    <row r="1517" spans="2:13" hidden="1" x14ac:dyDescent="0.25">
      <c r="B1517" s="39"/>
      <c r="C1517" s="106" t="s">
        <v>3489</v>
      </c>
      <c r="D1517" s="104" t="s">
        <v>336</v>
      </c>
      <c r="E1517" s="104" t="s">
        <v>3490</v>
      </c>
      <c r="F1517" s="165">
        <v>35.416099548339801</v>
      </c>
      <c r="G1517" s="165">
        <v>51.152198791503899</v>
      </c>
      <c r="H1517" s="104">
        <v>3305</v>
      </c>
      <c r="I1517" s="104" t="s">
        <v>338</v>
      </c>
      <c r="J1517" s="104" t="s">
        <v>2293</v>
      </c>
      <c r="K1517" s="104" t="s">
        <v>3491</v>
      </c>
      <c r="L1517" s="104" t="s">
        <v>3492</v>
      </c>
      <c r="M1517" s="41"/>
    </row>
    <row r="1518" spans="2:13" hidden="1" x14ac:dyDescent="0.25">
      <c r="B1518" s="39"/>
      <c r="C1518" s="107" t="s">
        <v>3493</v>
      </c>
      <c r="D1518" s="105" t="s">
        <v>336</v>
      </c>
      <c r="E1518" s="105" t="s">
        <v>3494</v>
      </c>
      <c r="F1518" s="165">
        <v>35.689201354980398</v>
      </c>
      <c r="G1518" s="165">
        <v>51.313400268554602</v>
      </c>
      <c r="H1518" s="105">
        <v>3962</v>
      </c>
      <c r="I1518" s="105" t="s">
        <v>338</v>
      </c>
      <c r="J1518" s="105" t="s">
        <v>2293</v>
      </c>
      <c r="K1518" s="105" t="s">
        <v>3491</v>
      </c>
      <c r="L1518" s="105" t="s">
        <v>3492</v>
      </c>
      <c r="M1518" s="41"/>
    </row>
    <row r="1519" spans="2:13" hidden="1" x14ac:dyDescent="0.25">
      <c r="B1519" s="39"/>
      <c r="C1519" s="107" t="s">
        <v>3495</v>
      </c>
      <c r="D1519" s="105" t="s">
        <v>336</v>
      </c>
      <c r="E1519" s="105" t="s">
        <v>3496</v>
      </c>
      <c r="F1519" s="165">
        <v>32.011398</v>
      </c>
      <c r="G1519" s="165">
        <v>34.886699999999998</v>
      </c>
      <c r="H1519" s="105">
        <v>135</v>
      </c>
      <c r="I1519" s="105" t="s">
        <v>338</v>
      </c>
      <c r="J1519" s="105" t="s">
        <v>1320</v>
      </c>
      <c r="K1519" s="105" t="s">
        <v>3497</v>
      </c>
      <c r="L1519" s="105" t="s">
        <v>3498</v>
      </c>
      <c r="M1519" s="41"/>
    </row>
    <row r="1520" spans="2:13" hidden="1" x14ac:dyDescent="0.25">
      <c r="B1520" s="39"/>
      <c r="C1520" s="107">
        <v>27153</v>
      </c>
      <c r="D1520" s="105" t="s">
        <v>313</v>
      </c>
      <c r="E1520" s="105" t="s">
        <v>3499</v>
      </c>
      <c r="F1520" s="165">
        <v>-34.421398000000003</v>
      </c>
      <c r="G1520" s="165">
        <v>147.51199299999999</v>
      </c>
      <c r="H1520" s="105">
        <v>921</v>
      </c>
      <c r="I1520" s="105" t="s">
        <v>372</v>
      </c>
      <c r="J1520" s="105" t="s">
        <v>373</v>
      </c>
      <c r="K1520" s="105" t="s">
        <v>385</v>
      </c>
      <c r="L1520" s="105" t="s">
        <v>3500</v>
      </c>
      <c r="M1520" s="41"/>
    </row>
    <row r="1521" spans="2:13" hidden="1" x14ac:dyDescent="0.25">
      <c r="B1521" s="39"/>
      <c r="C1521" s="107">
        <v>314783</v>
      </c>
      <c r="D1521" s="105" t="s">
        <v>313</v>
      </c>
      <c r="E1521" s="105" t="s">
        <v>3501</v>
      </c>
      <c r="F1521" s="165">
        <v>-38.925899999999999</v>
      </c>
      <c r="G1521" s="165">
        <v>-72.651499999999999</v>
      </c>
      <c r="H1521" s="105">
        <v>333</v>
      </c>
      <c r="I1521" s="105" t="s">
        <v>358</v>
      </c>
      <c r="J1521" s="105" t="s">
        <v>617</v>
      </c>
      <c r="K1521" s="105" t="s">
        <v>3502</v>
      </c>
      <c r="L1521" s="105" t="s">
        <v>3503</v>
      </c>
      <c r="M1521" s="41"/>
    </row>
    <row r="1522" spans="2:13" hidden="1" x14ac:dyDescent="0.25">
      <c r="B1522" s="39"/>
      <c r="C1522" s="106">
        <v>6042</v>
      </c>
      <c r="D1522" s="104" t="s">
        <v>313</v>
      </c>
      <c r="E1522" s="104" t="s">
        <v>3504</v>
      </c>
      <c r="F1522" s="165">
        <v>-38.766799926757997</v>
      </c>
      <c r="G1522" s="165">
        <v>-72.637100219727003</v>
      </c>
      <c r="H1522" s="104">
        <v>304</v>
      </c>
      <c r="I1522" s="104" t="s">
        <v>358</v>
      </c>
      <c r="J1522" s="104" t="s">
        <v>617</v>
      </c>
      <c r="K1522" s="104" t="s">
        <v>3502</v>
      </c>
      <c r="L1522" s="104" t="s">
        <v>3503</v>
      </c>
      <c r="M1522" s="41"/>
    </row>
    <row r="1523" spans="2:13" hidden="1" x14ac:dyDescent="0.25">
      <c r="B1523" s="39"/>
      <c r="C1523" s="106" t="s">
        <v>3505</v>
      </c>
      <c r="D1523" s="104" t="s">
        <v>336</v>
      </c>
      <c r="E1523" s="104" t="s">
        <v>3506</v>
      </c>
      <c r="F1523" s="165">
        <v>28.044499999999999</v>
      </c>
      <c r="G1523" s="165">
        <v>-16.572500000000002</v>
      </c>
      <c r="H1523" s="104">
        <v>209</v>
      </c>
      <c r="I1523" s="104" t="s">
        <v>344</v>
      </c>
      <c r="J1523" s="104" t="s">
        <v>414</v>
      </c>
      <c r="K1523" s="104" t="s">
        <v>1338</v>
      </c>
      <c r="L1523" s="104" t="s">
        <v>3507</v>
      </c>
      <c r="M1523" s="41"/>
    </row>
    <row r="1524" spans="2:13" hidden="1" x14ac:dyDescent="0.25">
      <c r="B1524" s="39"/>
      <c r="C1524" s="106">
        <v>1967</v>
      </c>
      <c r="D1524" s="104" t="s">
        <v>313</v>
      </c>
      <c r="E1524" s="104" t="s">
        <v>3508</v>
      </c>
      <c r="F1524" s="165">
        <v>54.468497999999997</v>
      </c>
      <c r="G1524" s="165">
        <v>-128.576009</v>
      </c>
      <c r="H1524" s="104">
        <v>713</v>
      </c>
      <c r="I1524" s="104" t="s">
        <v>323</v>
      </c>
      <c r="J1524" s="104" t="s">
        <v>396</v>
      </c>
      <c r="K1524" s="104" t="s">
        <v>452</v>
      </c>
      <c r="L1524" s="104" t="s">
        <v>3509</v>
      </c>
      <c r="M1524" s="41"/>
    </row>
    <row r="1525" spans="2:13" hidden="1" x14ac:dyDescent="0.25">
      <c r="B1525" s="39"/>
      <c r="C1525" s="106">
        <v>2002</v>
      </c>
      <c r="D1525" s="104" t="s">
        <v>313</v>
      </c>
      <c r="E1525" s="104" t="s">
        <v>3510</v>
      </c>
      <c r="F1525" s="165">
        <v>60.172798156738203</v>
      </c>
      <c r="G1525" s="165">
        <v>-132.74299621582</v>
      </c>
      <c r="H1525" s="104">
        <v>2313</v>
      </c>
      <c r="I1525" s="104" t="s">
        <v>323</v>
      </c>
      <c r="J1525" s="104" t="s">
        <v>396</v>
      </c>
      <c r="K1525" s="104" t="s">
        <v>682</v>
      </c>
      <c r="L1525" s="104" t="s">
        <v>3511</v>
      </c>
      <c r="M1525" s="41"/>
    </row>
    <row r="1526" spans="2:13" hidden="1" x14ac:dyDescent="0.25">
      <c r="B1526" s="39"/>
      <c r="C1526" s="106">
        <v>1865</v>
      </c>
      <c r="D1526" s="104" t="s">
        <v>313</v>
      </c>
      <c r="E1526" s="104" t="s">
        <v>3512</v>
      </c>
      <c r="F1526" s="165">
        <v>53.971401214599602</v>
      </c>
      <c r="G1526" s="165">
        <v>-101.091003417968</v>
      </c>
      <c r="H1526" s="104">
        <v>887</v>
      </c>
      <c r="I1526" s="104" t="s">
        <v>323</v>
      </c>
      <c r="J1526" s="104" t="s">
        <v>396</v>
      </c>
      <c r="K1526" s="104" t="s">
        <v>1058</v>
      </c>
      <c r="L1526" s="104" t="s">
        <v>3513</v>
      </c>
      <c r="M1526" s="41"/>
    </row>
    <row r="1527" spans="2:13" hidden="1" x14ac:dyDescent="0.25">
      <c r="B1527" s="39"/>
      <c r="C1527" s="107" t="s">
        <v>3514</v>
      </c>
      <c r="D1527" s="105" t="s">
        <v>336</v>
      </c>
      <c r="E1527" s="105" t="s">
        <v>3515</v>
      </c>
      <c r="F1527" s="165">
        <v>40.519280000000002</v>
      </c>
      <c r="G1527" s="165">
        <v>22.970009000000001</v>
      </c>
      <c r="H1527" s="105">
        <v>22</v>
      </c>
      <c r="I1527" s="105" t="s">
        <v>315</v>
      </c>
      <c r="J1527" s="105" t="s">
        <v>1660</v>
      </c>
      <c r="K1527" s="105" t="s">
        <v>3516</v>
      </c>
      <c r="L1527" s="105" t="s">
        <v>3517</v>
      </c>
      <c r="M1527" s="41"/>
    </row>
    <row r="1528" spans="2:13" hidden="1" x14ac:dyDescent="0.25">
      <c r="B1528" s="39"/>
      <c r="C1528" s="106">
        <v>2026</v>
      </c>
      <c r="D1528" s="104" t="s">
        <v>313</v>
      </c>
      <c r="E1528" s="104" t="s">
        <v>3518</v>
      </c>
      <c r="F1528" s="165">
        <v>55.318901062011697</v>
      </c>
      <c r="G1528" s="165">
        <v>-97.707801818847599</v>
      </c>
      <c r="H1528" s="104">
        <v>678</v>
      </c>
      <c r="I1528" s="104" t="s">
        <v>323</v>
      </c>
      <c r="J1528" s="104" t="s">
        <v>396</v>
      </c>
      <c r="K1528" s="104" t="s">
        <v>1058</v>
      </c>
      <c r="L1528" s="104" t="s">
        <v>3519</v>
      </c>
      <c r="M1528" s="41"/>
    </row>
    <row r="1529" spans="2:13" hidden="1" x14ac:dyDescent="0.25">
      <c r="B1529" s="39"/>
      <c r="C1529" s="107" t="s">
        <v>3520</v>
      </c>
      <c r="D1529" s="105" t="s">
        <v>336</v>
      </c>
      <c r="E1529" s="105" t="s">
        <v>3521</v>
      </c>
      <c r="F1529" s="165">
        <v>8.4821200000000001</v>
      </c>
      <c r="G1529" s="165">
        <v>76.920096999999998</v>
      </c>
      <c r="H1529" s="105">
        <v>15</v>
      </c>
      <c r="I1529" s="105" t="s">
        <v>338</v>
      </c>
      <c r="J1529" s="105" t="s">
        <v>636</v>
      </c>
      <c r="K1529" s="105" t="s">
        <v>1986</v>
      </c>
      <c r="L1529" s="105" t="s">
        <v>3522</v>
      </c>
      <c r="M1529" s="41"/>
    </row>
    <row r="1530" spans="2:13" hidden="1" x14ac:dyDescent="0.25">
      <c r="B1530" s="39"/>
      <c r="C1530" s="107">
        <v>2557</v>
      </c>
      <c r="D1530" s="105" t="s">
        <v>313</v>
      </c>
      <c r="E1530" s="105" t="s">
        <v>3523</v>
      </c>
      <c r="F1530" s="165">
        <v>57.068801879882798</v>
      </c>
      <c r="G1530" s="165">
        <v>8.7052202224731392</v>
      </c>
      <c r="H1530" s="105">
        <v>23</v>
      </c>
      <c r="I1530" s="105" t="s">
        <v>315</v>
      </c>
      <c r="J1530" s="105" t="s">
        <v>316</v>
      </c>
      <c r="K1530" s="105" t="s">
        <v>317</v>
      </c>
      <c r="L1530" s="105" t="s">
        <v>3524</v>
      </c>
      <c r="M1530" s="41"/>
    </row>
    <row r="1531" spans="2:13" hidden="1" x14ac:dyDescent="0.25">
      <c r="B1531" s="39"/>
      <c r="C1531" s="106">
        <v>1920</v>
      </c>
      <c r="D1531" s="104" t="s">
        <v>313</v>
      </c>
      <c r="E1531" s="104" t="s">
        <v>3525</v>
      </c>
      <c r="F1531" s="165">
        <v>55.801101684570298</v>
      </c>
      <c r="G1531" s="165">
        <v>-97.864196777343693</v>
      </c>
      <c r="H1531" s="104">
        <v>729</v>
      </c>
      <c r="I1531" s="104" t="s">
        <v>323</v>
      </c>
      <c r="J1531" s="104" t="s">
        <v>396</v>
      </c>
      <c r="K1531" s="104" t="s">
        <v>1058</v>
      </c>
      <c r="L1531" s="104" t="s">
        <v>3526</v>
      </c>
      <c r="M1531" s="41"/>
    </row>
    <row r="1532" spans="2:13" hidden="1" x14ac:dyDescent="0.25">
      <c r="B1532" s="39"/>
      <c r="C1532" s="106" t="s">
        <v>3527</v>
      </c>
      <c r="D1532" s="104" t="s">
        <v>336</v>
      </c>
      <c r="E1532" s="104" t="s">
        <v>3528</v>
      </c>
      <c r="F1532" s="165">
        <v>39.124401092499902</v>
      </c>
      <c r="G1532" s="165">
        <v>117.346000671</v>
      </c>
      <c r="H1532" s="104">
        <v>10</v>
      </c>
      <c r="I1532" s="104" t="s">
        <v>338</v>
      </c>
      <c r="J1532" s="104" t="s">
        <v>486</v>
      </c>
      <c r="K1532" s="104" t="s">
        <v>3529</v>
      </c>
      <c r="L1532" s="104" t="s">
        <v>3530</v>
      </c>
      <c r="M1532" s="41"/>
    </row>
    <row r="1533" spans="2:13" hidden="1" x14ac:dyDescent="0.25">
      <c r="B1533" s="39"/>
      <c r="C1533" s="106">
        <v>6450</v>
      </c>
      <c r="D1533" s="104" t="s">
        <v>313</v>
      </c>
      <c r="E1533" s="104" t="s">
        <v>3531</v>
      </c>
      <c r="F1533" s="165">
        <v>71.697700500487997</v>
      </c>
      <c r="G1533" s="165">
        <v>128.90299987793</v>
      </c>
      <c r="H1533" s="104">
        <v>26</v>
      </c>
      <c r="I1533" s="104" t="s">
        <v>338</v>
      </c>
      <c r="J1533" s="104" t="s">
        <v>328</v>
      </c>
      <c r="K1533" s="104" t="s">
        <v>698</v>
      </c>
      <c r="L1533" s="104" t="s">
        <v>3532</v>
      </c>
      <c r="M1533" s="41"/>
    </row>
    <row r="1534" spans="2:13" hidden="1" x14ac:dyDescent="0.25">
      <c r="B1534" s="39"/>
      <c r="C1534" s="107">
        <v>342469</v>
      </c>
      <c r="D1534" s="105" t="s">
        <v>313</v>
      </c>
      <c r="E1534" s="105" t="s">
        <v>3533</v>
      </c>
      <c r="F1534" s="165">
        <v>58.058427000000002</v>
      </c>
      <c r="G1534" s="165">
        <v>68.348800999999995</v>
      </c>
      <c r="H1534" s="105">
        <v>167</v>
      </c>
      <c r="I1534" s="105" t="s">
        <v>338</v>
      </c>
      <c r="J1534" s="105" t="s">
        <v>328</v>
      </c>
      <c r="K1534" s="105" t="s">
        <v>3534</v>
      </c>
      <c r="L1534" s="105" t="s">
        <v>3535</v>
      </c>
      <c r="M1534" s="41"/>
    </row>
    <row r="1535" spans="2:13" hidden="1" x14ac:dyDescent="0.25">
      <c r="B1535" s="39"/>
      <c r="C1535" s="106" t="s">
        <v>3536</v>
      </c>
      <c r="D1535" s="104" t="s">
        <v>336</v>
      </c>
      <c r="E1535" s="104" t="s">
        <v>3537</v>
      </c>
      <c r="F1535" s="165">
        <v>9.0713600000000003</v>
      </c>
      <c r="G1535" s="165">
        <v>-79.383499</v>
      </c>
      <c r="H1535" s="104">
        <v>135</v>
      </c>
      <c r="I1535" s="104" t="s">
        <v>323</v>
      </c>
      <c r="J1535" s="104" t="s">
        <v>3538</v>
      </c>
      <c r="K1535" s="104" t="s">
        <v>3539</v>
      </c>
      <c r="L1535" s="104" t="s">
        <v>3540</v>
      </c>
      <c r="M1535" s="41"/>
    </row>
    <row r="1536" spans="2:13" hidden="1" x14ac:dyDescent="0.25">
      <c r="B1536" s="39"/>
      <c r="C1536" s="106" t="s">
        <v>3541</v>
      </c>
      <c r="D1536" s="104" t="s">
        <v>336</v>
      </c>
      <c r="E1536" s="104" t="s">
        <v>3542</v>
      </c>
      <c r="F1536" s="165">
        <v>34.858398000000001</v>
      </c>
      <c r="G1536" s="165">
        <v>136.804993</v>
      </c>
      <c r="H1536" s="104">
        <v>15</v>
      </c>
      <c r="I1536" s="104" t="s">
        <v>338</v>
      </c>
      <c r="J1536" s="104" t="s">
        <v>1451</v>
      </c>
      <c r="K1536" s="104" t="s">
        <v>3543</v>
      </c>
      <c r="L1536" s="104" t="s">
        <v>3544</v>
      </c>
      <c r="M1536" s="41"/>
    </row>
    <row r="1537" spans="2:13" hidden="1" x14ac:dyDescent="0.25">
      <c r="B1537" s="39"/>
      <c r="C1537" s="107" t="s">
        <v>3545</v>
      </c>
      <c r="D1537" s="105" t="s">
        <v>336</v>
      </c>
      <c r="E1537" s="105" t="s">
        <v>3546</v>
      </c>
      <c r="F1537" s="165">
        <v>35.552298999999998</v>
      </c>
      <c r="G1537" s="165">
        <v>139.779999</v>
      </c>
      <c r="H1537" s="105">
        <v>35</v>
      </c>
      <c r="I1537" s="105" t="s">
        <v>338</v>
      </c>
      <c r="J1537" s="105" t="s">
        <v>1451</v>
      </c>
      <c r="K1537" s="105" t="s">
        <v>1460</v>
      </c>
      <c r="L1537" s="105" t="s">
        <v>3547</v>
      </c>
      <c r="M1537" s="41"/>
    </row>
    <row r="1538" spans="2:13" hidden="1" x14ac:dyDescent="0.25">
      <c r="B1538" s="39"/>
      <c r="C1538" s="106">
        <v>32468</v>
      </c>
      <c r="D1538" s="104" t="s">
        <v>313</v>
      </c>
      <c r="E1538" s="104" t="s">
        <v>3548</v>
      </c>
      <c r="F1538" s="165">
        <v>56.380298614502003</v>
      </c>
      <c r="G1538" s="165">
        <v>85.208297729492003</v>
      </c>
      <c r="H1538" s="104">
        <v>597</v>
      </c>
      <c r="I1538" s="104" t="s">
        <v>338</v>
      </c>
      <c r="J1538" s="104" t="s">
        <v>328</v>
      </c>
      <c r="K1538" s="104" t="s">
        <v>3405</v>
      </c>
      <c r="L1538" s="104" t="s">
        <v>3549</v>
      </c>
      <c r="M1538" s="41"/>
    </row>
    <row r="1539" spans="2:13" hidden="1" x14ac:dyDescent="0.25">
      <c r="B1539" s="39"/>
      <c r="C1539" s="106">
        <v>2508</v>
      </c>
      <c r="D1539" s="104" t="s">
        <v>313</v>
      </c>
      <c r="E1539" s="104" t="s">
        <v>3550</v>
      </c>
      <c r="F1539" s="165">
        <v>54.205501556399902</v>
      </c>
      <c r="G1539" s="165">
        <v>-1.3820899725</v>
      </c>
      <c r="H1539" s="104">
        <v>92</v>
      </c>
      <c r="I1539" s="104" t="s">
        <v>315</v>
      </c>
      <c r="J1539" s="104" t="s">
        <v>332</v>
      </c>
      <c r="K1539" s="104" t="s">
        <v>671</v>
      </c>
      <c r="L1539" s="104" t="s">
        <v>3551</v>
      </c>
      <c r="M1539" s="41"/>
    </row>
    <row r="1540" spans="2:13" hidden="1" x14ac:dyDescent="0.25">
      <c r="B1540" s="39"/>
      <c r="C1540" s="106" t="s">
        <v>3552</v>
      </c>
      <c r="D1540" s="104" t="s">
        <v>336</v>
      </c>
      <c r="E1540" s="104" t="s">
        <v>3553</v>
      </c>
      <c r="F1540" s="165">
        <v>43.677199999999999</v>
      </c>
      <c r="G1540" s="165">
        <v>-79.630600000000001</v>
      </c>
      <c r="H1540" s="104">
        <v>569</v>
      </c>
      <c r="I1540" s="104" t="s">
        <v>323</v>
      </c>
      <c r="J1540" s="104" t="s">
        <v>396</v>
      </c>
      <c r="K1540" s="104" t="s">
        <v>1881</v>
      </c>
      <c r="L1540" s="104" t="s">
        <v>3554</v>
      </c>
      <c r="M1540" s="41"/>
    </row>
    <row r="1541" spans="2:13" hidden="1" x14ac:dyDescent="0.25">
      <c r="B1541" s="39"/>
      <c r="C1541" s="106">
        <v>2600</v>
      </c>
      <c r="D1541" s="104" t="s">
        <v>313</v>
      </c>
      <c r="E1541" s="104" t="s">
        <v>3555</v>
      </c>
      <c r="F1541" s="165">
        <v>59.186698999999997</v>
      </c>
      <c r="G1541" s="165">
        <v>10.258599999999999</v>
      </c>
      <c r="H1541" s="104">
        <v>286</v>
      </c>
      <c r="I1541" s="104" t="s">
        <v>315</v>
      </c>
      <c r="J1541" s="104" t="s">
        <v>400</v>
      </c>
      <c r="K1541" s="104" t="s">
        <v>3556</v>
      </c>
      <c r="L1541" s="104" t="s">
        <v>3557</v>
      </c>
      <c r="M1541" s="41"/>
    </row>
    <row r="1542" spans="2:13" hidden="1" x14ac:dyDescent="0.25">
      <c r="B1542" s="39"/>
      <c r="C1542" s="106">
        <v>2708</v>
      </c>
      <c r="D1542" s="104" t="s">
        <v>313</v>
      </c>
      <c r="E1542" s="104" t="s">
        <v>3558</v>
      </c>
      <c r="F1542" s="165">
        <v>60.157600000000002</v>
      </c>
      <c r="G1542" s="165">
        <v>12.991300000000001</v>
      </c>
      <c r="H1542" s="104">
        <v>393</v>
      </c>
      <c r="I1542" s="104" t="s">
        <v>315</v>
      </c>
      <c r="J1542" s="104" t="s">
        <v>499</v>
      </c>
      <c r="K1542" s="104" t="s">
        <v>1874</v>
      </c>
      <c r="L1542" s="104" t="s">
        <v>3559</v>
      </c>
      <c r="M1542" s="41"/>
    </row>
    <row r="1543" spans="2:13" hidden="1" x14ac:dyDescent="0.25">
      <c r="B1543" s="39"/>
      <c r="C1543" s="106" t="s">
        <v>3560</v>
      </c>
      <c r="D1543" s="104" t="s">
        <v>336</v>
      </c>
      <c r="E1543" s="104" t="s">
        <v>3561</v>
      </c>
      <c r="F1543" s="165">
        <v>43.629100999999999</v>
      </c>
      <c r="G1543" s="165">
        <v>1.36382</v>
      </c>
      <c r="H1543" s="104">
        <v>499</v>
      </c>
      <c r="I1543" s="104" t="s">
        <v>315</v>
      </c>
      <c r="J1543" s="104" t="s">
        <v>790</v>
      </c>
      <c r="K1543" s="104" t="s">
        <v>3562</v>
      </c>
      <c r="L1543" s="104" t="s">
        <v>3563</v>
      </c>
      <c r="M1543" s="41"/>
    </row>
    <row r="1544" spans="2:13" hidden="1" x14ac:dyDescent="0.25">
      <c r="B1544" s="39"/>
      <c r="C1544" s="107">
        <v>5844</v>
      </c>
      <c r="D1544" s="105" t="s">
        <v>313</v>
      </c>
      <c r="E1544" s="105" t="s">
        <v>3564</v>
      </c>
      <c r="F1544" s="165">
        <v>-38.386899999999997</v>
      </c>
      <c r="G1544" s="165">
        <v>-60.329700000000003</v>
      </c>
      <c r="H1544" s="105">
        <v>400</v>
      </c>
      <c r="I1544" s="105" t="s">
        <v>358</v>
      </c>
      <c r="J1544" s="105" t="s">
        <v>580</v>
      </c>
      <c r="K1544" s="105" t="s">
        <v>581</v>
      </c>
      <c r="L1544" s="105" t="s">
        <v>3565</v>
      </c>
      <c r="M1544" s="41"/>
    </row>
    <row r="1545" spans="2:13" hidden="1" x14ac:dyDescent="0.25">
      <c r="B1545" s="39"/>
      <c r="C1545" s="107" t="s">
        <v>3566</v>
      </c>
      <c r="D1545" s="105" t="s">
        <v>336</v>
      </c>
      <c r="E1545" s="105" t="s">
        <v>3567</v>
      </c>
      <c r="F1545" s="165">
        <v>32.891770000000001</v>
      </c>
      <c r="G1545" s="165">
        <v>13.287877999999999</v>
      </c>
      <c r="H1545" s="105">
        <v>36</v>
      </c>
      <c r="I1545" s="105" t="s">
        <v>344</v>
      </c>
      <c r="J1545" s="105" t="s">
        <v>3568</v>
      </c>
      <c r="K1545" s="105" t="s">
        <v>3569</v>
      </c>
      <c r="L1545" s="105" t="s">
        <v>3570</v>
      </c>
      <c r="M1545" s="41"/>
    </row>
    <row r="1546" spans="2:13" hidden="1" x14ac:dyDescent="0.25">
      <c r="B1546" s="39"/>
      <c r="C1546" s="107" t="s">
        <v>3571</v>
      </c>
      <c r="D1546" s="105" t="s">
        <v>336</v>
      </c>
      <c r="E1546" s="105" t="s">
        <v>3572</v>
      </c>
      <c r="F1546" s="165">
        <v>69.683295999999999</v>
      </c>
      <c r="G1546" s="165">
        <v>18.918900000000001</v>
      </c>
      <c r="H1546" s="105">
        <v>31</v>
      </c>
      <c r="I1546" s="105" t="s">
        <v>315</v>
      </c>
      <c r="J1546" s="105" t="s">
        <v>400</v>
      </c>
      <c r="K1546" s="105" t="s">
        <v>426</v>
      </c>
      <c r="L1546" s="105" t="s">
        <v>3573</v>
      </c>
      <c r="M1546" s="41"/>
    </row>
    <row r="1547" spans="2:13" hidden="1" x14ac:dyDescent="0.25">
      <c r="B1547" s="39"/>
      <c r="C1547" s="106" t="s">
        <v>3574</v>
      </c>
      <c r="D1547" s="104" t="s">
        <v>336</v>
      </c>
      <c r="E1547" s="104" t="s">
        <v>3575</v>
      </c>
      <c r="F1547" s="165">
        <v>63.457802000000001</v>
      </c>
      <c r="G1547" s="165">
        <v>10.923999999999999</v>
      </c>
      <c r="H1547" s="104">
        <v>56</v>
      </c>
      <c r="I1547" s="104" t="s">
        <v>315</v>
      </c>
      <c r="J1547" s="104" t="s">
        <v>400</v>
      </c>
      <c r="K1547" s="104" t="s">
        <v>504</v>
      </c>
      <c r="L1547" s="104" t="s">
        <v>3576</v>
      </c>
      <c r="M1547" s="41"/>
    </row>
    <row r="1548" spans="2:13" hidden="1" x14ac:dyDescent="0.25">
      <c r="B1548" s="39"/>
      <c r="C1548" s="107">
        <v>31031</v>
      </c>
      <c r="D1548" s="105" t="s">
        <v>313</v>
      </c>
      <c r="E1548" s="105" t="s">
        <v>3577</v>
      </c>
      <c r="F1548" s="165">
        <v>56.9422</v>
      </c>
      <c r="G1548" s="165">
        <v>23.2239</v>
      </c>
      <c r="H1548" s="105">
        <v>220</v>
      </c>
      <c r="I1548" s="105" t="s">
        <v>315</v>
      </c>
      <c r="J1548" s="105" t="s">
        <v>1200</v>
      </c>
      <c r="K1548" s="105" t="s">
        <v>3578</v>
      </c>
      <c r="L1548" s="105" t="s">
        <v>3579</v>
      </c>
      <c r="M1548" s="41"/>
    </row>
    <row r="1549" spans="2:13" hidden="1" x14ac:dyDescent="0.25">
      <c r="B1549" s="39"/>
      <c r="C1549" s="107" t="s">
        <v>3580</v>
      </c>
      <c r="D1549" s="105" t="s">
        <v>336</v>
      </c>
      <c r="E1549" s="105" t="s">
        <v>3581</v>
      </c>
      <c r="F1549" s="165">
        <v>36.198398590087798</v>
      </c>
      <c r="G1549" s="165">
        <v>-95.888099670410099</v>
      </c>
      <c r="H1549" s="105">
        <v>677</v>
      </c>
      <c r="I1549" s="105" t="s">
        <v>323</v>
      </c>
      <c r="J1549" s="105" t="s">
        <v>362</v>
      </c>
      <c r="K1549" s="105" t="s">
        <v>2660</v>
      </c>
      <c r="L1549" s="105" t="s">
        <v>3582</v>
      </c>
      <c r="M1549" s="41"/>
    </row>
    <row r="1550" spans="2:13" hidden="1" x14ac:dyDescent="0.25">
      <c r="B1550" s="39"/>
      <c r="C1550" s="106" t="s">
        <v>3583</v>
      </c>
      <c r="D1550" s="104" t="s">
        <v>336</v>
      </c>
      <c r="E1550" s="104" t="s">
        <v>3584</v>
      </c>
      <c r="F1550" s="165">
        <v>36.851002000000001</v>
      </c>
      <c r="G1550" s="165">
        <v>10.2272</v>
      </c>
      <c r="H1550" s="104">
        <v>22</v>
      </c>
      <c r="I1550" s="104" t="s">
        <v>344</v>
      </c>
      <c r="J1550" s="104" t="s">
        <v>3585</v>
      </c>
      <c r="K1550" s="104" t="s">
        <v>3586</v>
      </c>
      <c r="L1550" s="104" t="s">
        <v>3587</v>
      </c>
      <c r="M1550" s="41"/>
    </row>
    <row r="1551" spans="2:13" hidden="1" x14ac:dyDescent="0.25">
      <c r="B1551" s="39"/>
      <c r="C1551" s="107">
        <v>2349</v>
      </c>
      <c r="D1551" s="105" t="s">
        <v>313</v>
      </c>
      <c r="E1551" s="105" t="s">
        <v>3588</v>
      </c>
      <c r="F1551" s="165">
        <v>60.514099000000002</v>
      </c>
      <c r="G1551" s="165">
        <v>22.262799999999999</v>
      </c>
      <c r="H1551" s="105">
        <v>161</v>
      </c>
      <c r="I1551" s="105" t="s">
        <v>315</v>
      </c>
      <c r="J1551" s="105" t="s">
        <v>1351</v>
      </c>
      <c r="K1551" s="105" t="s">
        <v>3589</v>
      </c>
      <c r="L1551" s="105" t="s">
        <v>3590</v>
      </c>
      <c r="M1551" s="41"/>
    </row>
    <row r="1552" spans="2:13" hidden="1" x14ac:dyDescent="0.25">
      <c r="B1552" s="39"/>
      <c r="C1552" s="107">
        <v>26397</v>
      </c>
      <c r="D1552" s="105" t="s">
        <v>313</v>
      </c>
      <c r="E1552" s="105" t="s">
        <v>3591</v>
      </c>
      <c r="F1552" s="165">
        <v>56.824699401855398</v>
      </c>
      <c r="G1552" s="165">
        <v>35.757701873779297</v>
      </c>
      <c r="H1552" s="105">
        <v>469</v>
      </c>
      <c r="I1552" s="105" t="s">
        <v>315</v>
      </c>
      <c r="J1552" s="105" t="s">
        <v>328</v>
      </c>
      <c r="K1552" s="105" t="s">
        <v>781</v>
      </c>
      <c r="L1552" s="105" t="s">
        <v>3592</v>
      </c>
      <c r="M1552" s="41"/>
    </row>
    <row r="1553" spans="2:13" hidden="1" x14ac:dyDescent="0.25">
      <c r="B1553" s="39"/>
      <c r="C1553" s="107">
        <v>5057</v>
      </c>
      <c r="D1553" s="105" t="s">
        <v>313</v>
      </c>
      <c r="E1553" s="105" t="s">
        <v>3593</v>
      </c>
      <c r="F1553" s="165">
        <v>-44.2350006104</v>
      </c>
      <c r="G1553" s="165">
        <v>170.11799621599999</v>
      </c>
      <c r="H1553" s="105">
        <v>1575</v>
      </c>
      <c r="I1553" s="105" t="s">
        <v>372</v>
      </c>
      <c r="J1553" s="105" t="s">
        <v>404</v>
      </c>
      <c r="K1553" s="105" t="s">
        <v>1051</v>
      </c>
      <c r="L1553" s="105" t="s">
        <v>3594</v>
      </c>
      <c r="M1553" s="41"/>
    </row>
    <row r="1554" spans="2:13" hidden="1" x14ac:dyDescent="0.25">
      <c r="B1554" s="39"/>
      <c r="C1554" s="106">
        <v>26379</v>
      </c>
      <c r="D1554" s="104" t="s">
        <v>313</v>
      </c>
      <c r="E1554" s="104" t="s">
        <v>3595</v>
      </c>
      <c r="F1554" s="165">
        <v>57.168329999999997</v>
      </c>
      <c r="G1554" s="165">
        <v>65.316109999999995</v>
      </c>
      <c r="H1554" s="104">
        <v>378</v>
      </c>
      <c r="I1554" s="104" t="s">
        <v>338</v>
      </c>
      <c r="J1554" s="104" t="s">
        <v>328</v>
      </c>
      <c r="K1554" s="104" t="s">
        <v>3534</v>
      </c>
      <c r="L1554" s="104" t="s">
        <v>3596</v>
      </c>
      <c r="M1554" s="41"/>
    </row>
    <row r="1555" spans="2:13" hidden="1" x14ac:dyDescent="0.25">
      <c r="B1555" s="39"/>
      <c r="C1555" s="106" t="s">
        <v>3597</v>
      </c>
      <c r="D1555" s="104" t="s">
        <v>336</v>
      </c>
      <c r="E1555" s="104" t="s">
        <v>3598</v>
      </c>
      <c r="F1555" s="165">
        <v>54.557498931885</v>
      </c>
      <c r="G1555" s="165">
        <v>55.874401092528998</v>
      </c>
      <c r="H1555" s="104">
        <v>449</v>
      </c>
      <c r="I1555" s="104" t="s">
        <v>315</v>
      </c>
      <c r="J1555" s="104" t="s">
        <v>328</v>
      </c>
      <c r="K1555" s="104" t="s">
        <v>2229</v>
      </c>
      <c r="L1555" s="104" t="s">
        <v>3599</v>
      </c>
      <c r="M1555" s="41"/>
    </row>
    <row r="1556" spans="2:13" hidden="1" x14ac:dyDescent="0.25">
      <c r="B1556" s="39"/>
      <c r="C1556" s="106" t="s">
        <v>3600</v>
      </c>
      <c r="D1556" s="104" t="s">
        <v>336</v>
      </c>
      <c r="E1556" s="104" t="s">
        <v>3601</v>
      </c>
      <c r="F1556" s="165">
        <v>-5.0616300000000001</v>
      </c>
      <c r="G1556" s="165">
        <v>119.554001</v>
      </c>
      <c r="H1556" s="104">
        <v>47</v>
      </c>
      <c r="I1556" s="104" t="s">
        <v>338</v>
      </c>
      <c r="J1556" s="104" t="s">
        <v>611</v>
      </c>
      <c r="K1556" s="104" t="s">
        <v>3602</v>
      </c>
      <c r="L1556" s="104" t="s">
        <v>3603</v>
      </c>
      <c r="M1556" s="41"/>
    </row>
    <row r="1557" spans="2:13" hidden="1" x14ac:dyDescent="0.25">
      <c r="B1557" s="39"/>
      <c r="C1557" s="107">
        <v>32506</v>
      </c>
      <c r="D1557" s="105" t="s">
        <v>313</v>
      </c>
      <c r="E1557" s="105" t="s">
        <v>3604</v>
      </c>
      <c r="F1557" s="165">
        <v>63.566898000000002</v>
      </c>
      <c r="G1557" s="165">
        <v>53.804698999999999</v>
      </c>
      <c r="H1557" s="105">
        <v>482</v>
      </c>
      <c r="I1557" s="105" t="s">
        <v>338</v>
      </c>
      <c r="J1557" s="105" t="s">
        <v>328</v>
      </c>
      <c r="K1557" s="105" t="s">
        <v>1745</v>
      </c>
      <c r="L1557" s="105" t="s">
        <v>3605</v>
      </c>
      <c r="M1557" s="41"/>
    </row>
    <row r="1558" spans="2:13" hidden="1" x14ac:dyDescent="0.25">
      <c r="B1558" s="39"/>
      <c r="C1558" s="107" t="s">
        <v>3606</v>
      </c>
      <c r="D1558" s="105" t="s">
        <v>336</v>
      </c>
      <c r="E1558" s="105" t="s">
        <v>3607</v>
      </c>
      <c r="F1558" s="165">
        <v>47.646915999999997</v>
      </c>
      <c r="G1558" s="165">
        <v>106.819833</v>
      </c>
      <c r="H1558" s="105">
        <v>4482</v>
      </c>
      <c r="I1558" s="105" t="s">
        <v>338</v>
      </c>
      <c r="J1558" s="105" t="s">
        <v>3608</v>
      </c>
      <c r="K1558" s="105" t="s">
        <v>3609</v>
      </c>
      <c r="L1558" s="105" t="s">
        <v>3610</v>
      </c>
      <c r="M1558" s="41"/>
    </row>
    <row r="1559" spans="2:13" hidden="1" x14ac:dyDescent="0.25">
      <c r="B1559" s="39"/>
      <c r="C1559" s="107">
        <v>35103</v>
      </c>
      <c r="D1559" s="105" t="s">
        <v>313</v>
      </c>
      <c r="E1559" s="105" t="s">
        <v>3611</v>
      </c>
      <c r="F1559" s="165">
        <v>51.849997999999999</v>
      </c>
      <c r="G1559" s="165">
        <v>107.737999</v>
      </c>
      <c r="H1559" s="105">
        <v>1670</v>
      </c>
      <c r="I1559" s="105" t="s">
        <v>338</v>
      </c>
      <c r="J1559" s="105" t="s">
        <v>328</v>
      </c>
      <c r="K1559" s="105" t="s">
        <v>3612</v>
      </c>
      <c r="L1559" s="105" t="s">
        <v>3613</v>
      </c>
      <c r="M1559" s="41"/>
    </row>
    <row r="1560" spans="2:13" hidden="1" x14ac:dyDescent="0.25">
      <c r="B1560" s="39"/>
      <c r="C1560" s="106">
        <v>6466</v>
      </c>
      <c r="D1560" s="104" t="s">
        <v>313</v>
      </c>
      <c r="E1560" s="104" t="s">
        <v>3614</v>
      </c>
      <c r="F1560" s="165">
        <v>51.808613999999999</v>
      </c>
      <c r="G1560" s="165">
        <v>107.439652</v>
      </c>
      <c r="H1560" s="104">
        <v>1690</v>
      </c>
      <c r="I1560" s="104" t="s">
        <v>315</v>
      </c>
      <c r="J1560" s="104" t="s">
        <v>328</v>
      </c>
      <c r="K1560" s="104" t="s">
        <v>3612</v>
      </c>
      <c r="L1560" s="104" t="s">
        <v>3613</v>
      </c>
      <c r="M1560" s="41"/>
    </row>
    <row r="1561" spans="2:13" hidden="1" x14ac:dyDescent="0.25">
      <c r="B1561" s="39"/>
      <c r="C1561" s="106">
        <v>35104</v>
      </c>
      <c r="D1561" s="104" t="s">
        <v>313</v>
      </c>
      <c r="E1561" s="104" t="s">
        <v>3615</v>
      </c>
      <c r="F1561" s="165">
        <v>54.268298999999999</v>
      </c>
      <c r="G1561" s="165">
        <v>48.226700000000001</v>
      </c>
      <c r="H1561" s="104">
        <v>449</v>
      </c>
      <c r="I1561" s="104" t="s">
        <v>315</v>
      </c>
      <c r="J1561" s="104" t="s">
        <v>328</v>
      </c>
      <c r="K1561" s="104" t="s">
        <v>1012</v>
      </c>
      <c r="L1561" s="104" t="s">
        <v>3616</v>
      </c>
      <c r="M1561" s="41"/>
    </row>
    <row r="1562" spans="2:13" hidden="1" x14ac:dyDescent="0.25">
      <c r="B1562" s="39"/>
      <c r="C1562" s="106">
        <v>2689</v>
      </c>
      <c r="D1562" s="104" t="s">
        <v>313</v>
      </c>
      <c r="E1562" s="104" t="s">
        <v>3617</v>
      </c>
      <c r="F1562" s="165">
        <v>63.791801452637003</v>
      </c>
      <c r="G1562" s="165">
        <v>20.282800674438</v>
      </c>
      <c r="H1562" s="104">
        <v>24</v>
      </c>
      <c r="I1562" s="104" t="s">
        <v>315</v>
      </c>
      <c r="J1562" s="104" t="s">
        <v>499</v>
      </c>
      <c r="K1562" s="104" t="s">
        <v>2209</v>
      </c>
      <c r="L1562" s="104" t="s">
        <v>3618</v>
      </c>
      <c r="M1562" s="41"/>
    </row>
    <row r="1563" spans="2:13" hidden="1" x14ac:dyDescent="0.25">
      <c r="B1563" s="39"/>
      <c r="C1563" s="107">
        <v>5389</v>
      </c>
      <c r="D1563" s="105" t="s">
        <v>313</v>
      </c>
      <c r="E1563" s="105" t="s">
        <v>3619</v>
      </c>
      <c r="F1563" s="165">
        <v>63.888401000000002</v>
      </c>
      <c r="G1563" s="165">
        <v>-160.79899599999999</v>
      </c>
      <c r="H1563" s="105">
        <v>27</v>
      </c>
      <c r="I1563" s="105" t="s">
        <v>323</v>
      </c>
      <c r="J1563" s="105" t="s">
        <v>362</v>
      </c>
      <c r="K1563" s="105" t="s">
        <v>363</v>
      </c>
      <c r="L1563" s="105" t="s">
        <v>3620</v>
      </c>
      <c r="M1563" s="41"/>
    </row>
    <row r="1564" spans="2:13" hidden="1" x14ac:dyDescent="0.25">
      <c r="B1564" s="39"/>
      <c r="C1564" s="106">
        <v>5354</v>
      </c>
      <c r="D1564" s="104" t="s">
        <v>313</v>
      </c>
      <c r="E1564" s="104" t="s">
        <v>3621</v>
      </c>
      <c r="F1564" s="165">
        <v>53.898809999999997</v>
      </c>
      <c r="G1564" s="165">
        <v>-166.544996</v>
      </c>
      <c r="H1564" s="104">
        <v>22</v>
      </c>
      <c r="I1564" s="104" t="s">
        <v>323</v>
      </c>
      <c r="J1564" s="104" t="s">
        <v>362</v>
      </c>
      <c r="K1564" s="104" t="s">
        <v>363</v>
      </c>
      <c r="L1564" s="104" t="s">
        <v>3622</v>
      </c>
      <c r="M1564" s="41"/>
    </row>
    <row r="1565" spans="2:13" hidden="1" x14ac:dyDescent="0.25">
      <c r="B1565" s="39"/>
      <c r="C1565" s="106">
        <v>32548</v>
      </c>
      <c r="D1565" s="104" t="s">
        <v>313</v>
      </c>
      <c r="E1565" s="104" t="s">
        <v>3623</v>
      </c>
      <c r="F1565" s="165">
        <v>60.103298000000002</v>
      </c>
      <c r="G1565" s="165">
        <v>64.826697999999993</v>
      </c>
      <c r="H1565" s="104">
        <v>190</v>
      </c>
      <c r="I1565" s="104" t="s">
        <v>338</v>
      </c>
      <c r="J1565" s="104" t="s">
        <v>328</v>
      </c>
      <c r="K1565" s="104" t="s">
        <v>1925</v>
      </c>
      <c r="L1565" s="104" t="s">
        <v>3624</v>
      </c>
      <c r="M1565" s="41"/>
    </row>
    <row r="1566" spans="2:13" hidden="1" x14ac:dyDescent="0.25">
      <c r="B1566" s="39"/>
      <c r="C1566" s="107" t="s">
        <v>484</v>
      </c>
      <c r="D1566" s="105" t="s">
        <v>336</v>
      </c>
      <c r="E1566" s="105" t="s">
        <v>485</v>
      </c>
      <c r="F1566" s="165">
        <v>43.907100677490199</v>
      </c>
      <c r="G1566" s="165">
        <v>87.474197387695298</v>
      </c>
      <c r="H1566" s="105">
        <v>2125</v>
      </c>
      <c r="I1566" s="105" t="s">
        <v>338</v>
      </c>
      <c r="J1566" s="105" t="s">
        <v>486</v>
      </c>
      <c r="K1566" s="105" t="s">
        <v>487</v>
      </c>
      <c r="L1566" s="105" t="s">
        <v>4049</v>
      </c>
      <c r="M1566" s="41"/>
    </row>
    <row r="1567" spans="2:13" hidden="1" x14ac:dyDescent="0.25">
      <c r="B1567" s="39"/>
      <c r="C1567" s="106">
        <v>5835</v>
      </c>
      <c r="D1567" s="104" t="s">
        <v>313</v>
      </c>
      <c r="E1567" s="104" t="s">
        <v>3625</v>
      </c>
      <c r="F1567" s="165">
        <v>-54.843299999999999</v>
      </c>
      <c r="G1567" s="165">
        <v>-68.2958</v>
      </c>
      <c r="H1567" s="104">
        <v>102</v>
      </c>
      <c r="I1567" s="104" t="s">
        <v>358</v>
      </c>
      <c r="J1567" s="104" t="s">
        <v>580</v>
      </c>
      <c r="K1567" s="104" t="s">
        <v>3031</v>
      </c>
      <c r="L1567" s="104" t="s">
        <v>3626</v>
      </c>
      <c r="M1567" s="41"/>
    </row>
    <row r="1568" spans="2:13" hidden="1" x14ac:dyDescent="0.25">
      <c r="B1568" s="39"/>
      <c r="C1568" s="107">
        <v>32555</v>
      </c>
      <c r="D1568" s="105" t="s">
        <v>313</v>
      </c>
      <c r="E1568" s="105" t="s">
        <v>3627</v>
      </c>
      <c r="F1568" s="165">
        <v>66.0047</v>
      </c>
      <c r="G1568" s="165">
        <v>57.367198999999999</v>
      </c>
      <c r="H1568" s="105">
        <v>262</v>
      </c>
      <c r="I1568" s="105" t="s">
        <v>338</v>
      </c>
      <c r="J1568" s="105" t="s">
        <v>328</v>
      </c>
      <c r="K1568" s="105" t="s">
        <v>1745</v>
      </c>
      <c r="L1568" s="105" t="s">
        <v>3628</v>
      </c>
      <c r="M1568" s="41"/>
    </row>
    <row r="1569" spans="2:13" hidden="1" x14ac:dyDescent="0.25">
      <c r="B1569" s="39"/>
      <c r="C1569" s="107">
        <v>42930</v>
      </c>
      <c r="D1569" s="105" t="s">
        <v>313</v>
      </c>
      <c r="E1569" s="105" t="s">
        <v>3629</v>
      </c>
      <c r="F1569" s="165">
        <v>56.856701000000001</v>
      </c>
      <c r="G1569" s="165">
        <v>105.730003</v>
      </c>
      <c r="H1569" s="105">
        <v>2188</v>
      </c>
      <c r="I1569" s="105" t="s">
        <v>338</v>
      </c>
      <c r="J1569" s="105" t="s">
        <v>328</v>
      </c>
      <c r="K1569" s="105" t="s">
        <v>820</v>
      </c>
      <c r="L1569" s="105" t="s">
        <v>3630</v>
      </c>
      <c r="M1569" s="41"/>
    </row>
    <row r="1570" spans="2:13" hidden="1" x14ac:dyDescent="0.25">
      <c r="B1570" s="39"/>
      <c r="C1570" s="106">
        <v>44662</v>
      </c>
      <c r="D1570" s="104" t="s">
        <v>313</v>
      </c>
      <c r="E1570" s="104" t="s">
        <v>3631</v>
      </c>
      <c r="F1570" s="165">
        <v>64.550003051757997</v>
      </c>
      <c r="G1570" s="165">
        <v>143.11500549316</v>
      </c>
      <c r="H1570" s="104">
        <v>1805</v>
      </c>
      <c r="I1570" s="104" t="s">
        <v>315</v>
      </c>
      <c r="J1570" s="104" t="s">
        <v>328</v>
      </c>
      <c r="K1570" s="104" t="s">
        <v>698</v>
      </c>
      <c r="L1570" s="104" t="s">
        <v>3632</v>
      </c>
      <c r="M1570" s="41"/>
    </row>
    <row r="1571" spans="2:13" hidden="1" x14ac:dyDescent="0.25">
      <c r="B1571" s="39"/>
      <c r="C1571" s="107">
        <v>42949</v>
      </c>
      <c r="D1571" s="105" t="s">
        <v>313</v>
      </c>
      <c r="E1571" s="105" t="s">
        <v>3633</v>
      </c>
      <c r="F1571" s="165">
        <v>65.437293999999994</v>
      </c>
      <c r="G1571" s="165">
        <v>52.200336</v>
      </c>
      <c r="H1571" s="105">
        <v>262</v>
      </c>
      <c r="I1571" s="105" t="s">
        <v>338</v>
      </c>
      <c r="J1571" s="105" t="s">
        <v>328</v>
      </c>
      <c r="K1571" s="105" t="s">
        <v>1745</v>
      </c>
      <c r="L1571" s="105" t="s">
        <v>3634</v>
      </c>
      <c r="M1571" s="41"/>
    </row>
    <row r="1572" spans="2:13" hidden="1" x14ac:dyDescent="0.25">
      <c r="B1572" s="39"/>
      <c r="C1572" s="106">
        <v>5378</v>
      </c>
      <c r="D1572" s="104" t="s">
        <v>313</v>
      </c>
      <c r="E1572" s="104" t="s">
        <v>3635</v>
      </c>
      <c r="F1572" s="165">
        <v>65.992797999999993</v>
      </c>
      <c r="G1572" s="165">
        <v>-153.70399499999999</v>
      </c>
      <c r="H1572" s="104">
        <v>1273</v>
      </c>
      <c r="I1572" s="104" t="s">
        <v>323</v>
      </c>
      <c r="J1572" s="104" t="s">
        <v>362</v>
      </c>
      <c r="K1572" s="104" t="s">
        <v>363</v>
      </c>
      <c r="L1572" s="104" t="s">
        <v>3636</v>
      </c>
      <c r="M1572" s="41"/>
    </row>
    <row r="1573" spans="2:13" hidden="1" x14ac:dyDescent="0.25">
      <c r="B1573" s="39"/>
      <c r="C1573" s="106">
        <v>5342</v>
      </c>
      <c r="D1573" s="104" t="s">
        <v>313</v>
      </c>
      <c r="E1573" s="104" t="s">
        <v>3637</v>
      </c>
      <c r="F1573" s="165">
        <v>71.285402000000005</v>
      </c>
      <c r="G1573" s="165">
        <v>-156.766008</v>
      </c>
      <c r="H1573" s="104">
        <v>44</v>
      </c>
      <c r="I1573" s="104" t="s">
        <v>323</v>
      </c>
      <c r="J1573" s="104" t="s">
        <v>362</v>
      </c>
      <c r="K1573" s="104" t="s">
        <v>363</v>
      </c>
      <c r="L1573" s="104" t="s">
        <v>3638</v>
      </c>
      <c r="M1573" s="41"/>
    </row>
    <row r="1574" spans="2:13" hidden="1" x14ac:dyDescent="0.25">
      <c r="B1574" s="39"/>
      <c r="C1574" s="106">
        <v>2350</v>
      </c>
      <c r="D1574" s="104" t="s">
        <v>313</v>
      </c>
      <c r="E1574" s="104" t="s">
        <v>3639</v>
      </c>
      <c r="F1574" s="165">
        <v>60.8964</v>
      </c>
      <c r="G1574" s="165">
        <v>26.938400000000001</v>
      </c>
      <c r="H1574" s="104">
        <v>339</v>
      </c>
      <c r="I1574" s="104" t="s">
        <v>315</v>
      </c>
      <c r="J1574" s="104" t="s">
        <v>1351</v>
      </c>
      <c r="K1574" s="104" t="s">
        <v>3640</v>
      </c>
      <c r="L1574" s="104" t="s">
        <v>3641</v>
      </c>
      <c r="M1574" s="41"/>
    </row>
    <row r="1575" spans="2:13" hidden="1" x14ac:dyDescent="0.25">
      <c r="B1575" s="39"/>
      <c r="C1575" s="106">
        <v>35106</v>
      </c>
      <c r="D1575" s="104" t="s">
        <v>313</v>
      </c>
      <c r="E1575" s="104" t="s">
        <v>3642</v>
      </c>
      <c r="F1575" s="165">
        <v>54.375</v>
      </c>
      <c r="G1575" s="165">
        <v>61.353298000000002</v>
      </c>
      <c r="H1575" s="104">
        <v>774</v>
      </c>
      <c r="I1575" s="104" t="s">
        <v>338</v>
      </c>
      <c r="J1575" s="104" t="s">
        <v>328</v>
      </c>
      <c r="K1575" s="104" t="s">
        <v>998</v>
      </c>
      <c r="L1575" s="104" t="s">
        <v>3643</v>
      </c>
      <c r="M1575" s="41"/>
    </row>
    <row r="1576" spans="2:13" hidden="1" x14ac:dyDescent="0.25">
      <c r="B1576" s="39"/>
      <c r="C1576" s="107">
        <v>2351</v>
      </c>
      <c r="D1576" s="105" t="s">
        <v>313</v>
      </c>
      <c r="E1576" s="105" t="s">
        <v>3644</v>
      </c>
      <c r="F1576" s="165">
        <v>63.050700999999997</v>
      </c>
      <c r="G1576" s="165">
        <v>21.762198999999999</v>
      </c>
      <c r="H1576" s="105">
        <v>19</v>
      </c>
      <c r="I1576" s="105" t="s">
        <v>315</v>
      </c>
      <c r="J1576" s="105" t="s">
        <v>1351</v>
      </c>
      <c r="K1576" s="105" t="s">
        <v>3645</v>
      </c>
      <c r="L1576" s="105" t="s">
        <v>3646</v>
      </c>
      <c r="M1576" s="41"/>
    </row>
    <row r="1577" spans="2:13" hidden="1" x14ac:dyDescent="0.25">
      <c r="B1577" s="39"/>
      <c r="C1577" s="106">
        <v>29284</v>
      </c>
      <c r="D1577" s="104" t="s">
        <v>313</v>
      </c>
      <c r="E1577" s="104" t="s">
        <v>3647</v>
      </c>
      <c r="F1577" s="165">
        <v>70.065299987792997</v>
      </c>
      <c r="G1577" s="165">
        <v>29.844699859618999</v>
      </c>
      <c r="H1577" s="104">
        <v>127</v>
      </c>
      <c r="I1577" s="104" t="s">
        <v>315</v>
      </c>
      <c r="J1577" s="104" t="s">
        <v>400</v>
      </c>
      <c r="K1577" s="104" t="s">
        <v>426</v>
      </c>
      <c r="L1577" s="104" t="s">
        <v>3648</v>
      </c>
      <c r="M1577" s="41"/>
    </row>
    <row r="1578" spans="2:13" hidden="1" x14ac:dyDescent="0.25">
      <c r="B1578" s="39"/>
      <c r="C1578" s="106">
        <v>5418</v>
      </c>
      <c r="D1578" s="104" t="s">
        <v>313</v>
      </c>
      <c r="E1578" s="104" t="s">
        <v>3649</v>
      </c>
      <c r="F1578" s="165">
        <v>61.132711999999998</v>
      </c>
      <c r="G1578" s="165">
        <v>-146.246567</v>
      </c>
      <c r="H1578" s="104">
        <v>121</v>
      </c>
      <c r="I1578" s="104" t="s">
        <v>323</v>
      </c>
      <c r="J1578" s="104" t="s">
        <v>362</v>
      </c>
      <c r="K1578" s="104" t="s">
        <v>363</v>
      </c>
      <c r="L1578" s="104" t="s">
        <v>3650</v>
      </c>
      <c r="M1578" s="41"/>
    </row>
    <row r="1579" spans="2:13" hidden="1" x14ac:dyDescent="0.25">
      <c r="B1579" s="39"/>
      <c r="C1579" s="106">
        <v>6048</v>
      </c>
      <c r="D1579" s="104" t="s">
        <v>313</v>
      </c>
      <c r="E1579" s="104" t="s">
        <v>3651</v>
      </c>
      <c r="F1579" s="165">
        <v>-39.650001525900002</v>
      </c>
      <c r="G1579" s="165">
        <v>-73.086097717300007</v>
      </c>
      <c r="H1579" s="104">
        <v>59</v>
      </c>
      <c r="I1579" s="104" t="s">
        <v>358</v>
      </c>
      <c r="J1579" s="104" t="s">
        <v>617</v>
      </c>
      <c r="K1579" s="104" t="s">
        <v>3652</v>
      </c>
      <c r="L1579" s="104" t="s">
        <v>3653</v>
      </c>
      <c r="M1579" s="41"/>
    </row>
    <row r="1580" spans="2:13" hidden="1" x14ac:dyDescent="0.25">
      <c r="B1580" s="39"/>
      <c r="C1580" s="106">
        <v>42959</v>
      </c>
      <c r="D1580" s="104" t="s">
        <v>313</v>
      </c>
      <c r="E1580" s="104" t="s">
        <v>3654</v>
      </c>
      <c r="F1580" s="165">
        <v>69.396903991699205</v>
      </c>
      <c r="G1580" s="165">
        <v>88.353683471679602</v>
      </c>
      <c r="H1580" s="104">
        <v>108</v>
      </c>
      <c r="I1580" s="104" t="s">
        <v>338</v>
      </c>
      <c r="J1580" s="104" t="s">
        <v>328</v>
      </c>
      <c r="K1580" s="104" t="s">
        <v>354</v>
      </c>
      <c r="L1580" s="104" t="s">
        <v>3655</v>
      </c>
      <c r="M1580" s="41"/>
    </row>
    <row r="1581" spans="2:13" hidden="1" x14ac:dyDescent="0.25">
      <c r="B1581" s="39"/>
      <c r="C1581" s="107" t="s">
        <v>3656</v>
      </c>
      <c r="D1581" s="105" t="s">
        <v>336</v>
      </c>
      <c r="E1581" s="105" t="s">
        <v>3657</v>
      </c>
      <c r="F1581" s="165">
        <v>35.857498</v>
      </c>
      <c r="G1581" s="165">
        <v>14.477499999999999</v>
      </c>
      <c r="H1581" s="105">
        <v>300</v>
      </c>
      <c r="I1581" s="105" t="s">
        <v>315</v>
      </c>
      <c r="J1581" s="105" t="s">
        <v>3658</v>
      </c>
      <c r="K1581" s="105" t="s">
        <v>3659</v>
      </c>
      <c r="L1581" s="105" t="s">
        <v>3660</v>
      </c>
      <c r="M1581" s="41"/>
    </row>
    <row r="1582" spans="2:13" hidden="1" x14ac:dyDescent="0.25">
      <c r="B1582" s="39"/>
      <c r="C1582" s="106">
        <v>32544</v>
      </c>
      <c r="D1582" s="104" t="s">
        <v>313</v>
      </c>
      <c r="E1582" s="104" t="s">
        <v>3661</v>
      </c>
      <c r="F1582" s="165">
        <v>60.356228999999999</v>
      </c>
      <c r="G1582" s="165">
        <v>102.309641</v>
      </c>
      <c r="H1582" s="104">
        <v>892</v>
      </c>
      <c r="I1582" s="104" t="s">
        <v>338</v>
      </c>
      <c r="J1582" s="104" t="s">
        <v>328</v>
      </c>
      <c r="K1582" s="104" t="s">
        <v>354</v>
      </c>
      <c r="L1582" s="104" t="s">
        <v>3662</v>
      </c>
      <c r="M1582" s="41"/>
    </row>
    <row r="1583" spans="2:13" hidden="1" x14ac:dyDescent="0.25">
      <c r="B1583" s="39"/>
      <c r="C1583" s="106" t="s">
        <v>3663</v>
      </c>
      <c r="D1583" s="104" t="s">
        <v>336</v>
      </c>
      <c r="E1583" s="104" t="s">
        <v>3664</v>
      </c>
      <c r="F1583" s="165">
        <v>49.193901062000002</v>
      </c>
      <c r="G1583" s="165">
        <v>-123.183998108</v>
      </c>
      <c r="H1583" s="104">
        <v>14</v>
      </c>
      <c r="I1583" s="104" t="s">
        <v>323</v>
      </c>
      <c r="J1583" s="104" t="s">
        <v>396</v>
      </c>
      <c r="K1583" s="104" t="s">
        <v>452</v>
      </c>
      <c r="L1583" s="104" t="s">
        <v>3665</v>
      </c>
      <c r="M1583" s="41"/>
    </row>
    <row r="1584" spans="2:13" hidden="1" x14ac:dyDescent="0.25">
      <c r="B1584" s="39"/>
      <c r="C1584" s="106">
        <v>2597</v>
      </c>
      <c r="D1584" s="104" t="s">
        <v>313</v>
      </c>
      <c r="E1584" s="104" t="s">
        <v>3666</v>
      </c>
      <c r="F1584" s="165">
        <v>70.355400085449006</v>
      </c>
      <c r="G1584" s="165">
        <v>31.044900894165</v>
      </c>
      <c r="H1584" s="104">
        <v>42</v>
      </c>
      <c r="I1584" s="104" t="s">
        <v>315</v>
      </c>
      <c r="J1584" s="104" t="s">
        <v>400</v>
      </c>
      <c r="K1584" s="104" t="s">
        <v>426</v>
      </c>
      <c r="L1584" s="104" t="s">
        <v>3667</v>
      </c>
      <c r="M1584" s="41"/>
    </row>
    <row r="1585" spans="2:13" hidden="1" x14ac:dyDescent="0.25">
      <c r="B1585" s="39"/>
      <c r="C1585" s="106">
        <v>2352</v>
      </c>
      <c r="D1585" s="104" t="s">
        <v>313</v>
      </c>
      <c r="E1585" s="104" t="s">
        <v>3668</v>
      </c>
      <c r="F1585" s="165">
        <v>62.171101</v>
      </c>
      <c r="G1585" s="165">
        <v>27.868601000000002</v>
      </c>
      <c r="H1585" s="104">
        <v>286</v>
      </c>
      <c r="I1585" s="104" t="s">
        <v>315</v>
      </c>
      <c r="J1585" s="104" t="s">
        <v>1351</v>
      </c>
      <c r="K1585" s="104" t="s">
        <v>2366</v>
      </c>
      <c r="L1585" s="104" t="s">
        <v>3669</v>
      </c>
      <c r="M1585" s="41"/>
    </row>
    <row r="1586" spans="2:13" hidden="1" x14ac:dyDescent="0.25">
      <c r="B1586" s="39"/>
      <c r="C1586" s="107" t="s">
        <v>3670</v>
      </c>
      <c r="D1586" s="105" t="s">
        <v>336</v>
      </c>
      <c r="E1586" s="105" t="s">
        <v>3671</v>
      </c>
      <c r="F1586" s="165">
        <v>43.232101</v>
      </c>
      <c r="G1586" s="165">
        <v>27.825099999999999</v>
      </c>
      <c r="H1586" s="105">
        <v>230</v>
      </c>
      <c r="I1586" s="105" t="s">
        <v>315</v>
      </c>
      <c r="J1586" s="105" t="s">
        <v>874</v>
      </c>
      <c r="K1586" s="105" t="s">
        <v>3672</v>
      </c>
      <c r="L1586" s="105" t="s">
        <v>3673</v>
      </c>
      <c r="M1586" s="41"/>
    </row>
    <row r="1587" spans="2:13" hidden="1" x14ac:dyDescent="0.25">
      <c r="B1587" s="39"/>
      <c r="C1587" s="107" t="s">
        <v>3674</v>
      </c>
      <c r="D1587" s="105" t="s">
        <v>336</v>
      </c>
      <c r="E1587" s="105" t="s">
        <v>3675</v>
      </c>
      <c r="F1587" s="165">
        <v>15.380800000000001</v>
      </c>
      <c r="G1587" s="165">
        <v>73.831397999999993</v>
      </c>
      <c r="H1587" s="105">
        <v>150</v>
      </c>
      <c r="I1587" s="105" t="s">
        <v>338</v>
      </c>
      <c r="J1587" s="105" t="s">
        <v>636</v>
      </c>
      <c r="K1587" s="105" t="s">
        <v>2414</v>
      </c>
      <c r="L1587" s="105" t="s">
        <v>3676</v>
      </c>
      <c r="M1587" s="41"/>
    </row>
    <row r="1588" spans="2:13" hidden="1" x14ac:dyDescent="0.25">
      <c r="B1588" s="39"/>
      <c r="C1588" s="107" t="s">
        <v>3677</v>
      </c>
      <c r="D1588" s="105" t="s">
        <v>336</v>
      </c>
      <c r="E1588" s="105" t="s">
        <v>3678</v>
      </c>
      <c r="F1588" s="165">
        <v>45.505299000000001</v>
      </c>
      <c r="G1588" s="165">
        <v>12.351900000000001</v>
      </c>
      <c r="H1588" s="105">
        <v>7</v>
      </c>
      <c r="I1588" s="105" t="s">
        <v>315</v>
      </c>
      <c r="J1588" s="105" t="s">
        <v>664</v>
      </c>
      <c r="K1588" s="105" t="s">
        <v>956</v>
      </c>
      <c r="L1588" s="105" t="s">
        <v>3679</v>
      </c>
      <c r="M1588" s="41"/>
    </row>
    <row r="1589" spans="2:13" hidden="1" x14ac:dyDescent="0.25">
      <c r="B1589" s="39"/>
      <c r="C1589" s="106">
        <v>128</v>
      </c>
      <c r="D1589" s="104" t="s">
        <v>313</v>
      </c>
      <c r="E1589" s="104" t="s">
        <v>3680</v>
      </c>
      <c r="F1589" s="165">
        <v>63.424301147460902</v>
      </c>
      <c r="G1589" s="165">
        <v>-20.2789001464843</v>
      </c>
      <c r="H1589" s="104">
        <v>326</v>
      </c>
      <c r="I1589" s="104" t="s">
        <v>315</v>
      </c>
      <c r="J1589" s="104" t="s">
        <v>378</v>
      </c>
      <c r="K1589" s="104" t="s">
        <v>1675</v>
      </c>
      <c r="L1589" s="104" t="s">
        <v>3681</v>
      </c>
      <c r="M1589" s="41"/>
    </row>
    <row r="1590" spans="2:13" hidden="1" x14ac:dyDescent="0.25">
      <c r="B1590" s="39"/>
      <c r="C1590" s="107">
        <v>6046</v>
      </c>
      <c r="D1590" s="105" t="s">
        <v>313</v>
      </c>
      <c r="E1590" s="105" t="s">
        <v>3682</v>
      </c>
      <c r="F1590" s="165">
        <v>-38.245601999999998</v>
      </c>
      <c r="G1590" s="165">
        <v>-72.348602</v>
      </c>
      <c r="H1590" s="105">
        <v>1148</v>
      </c>
      <c r="I1590" s="105" t="s">
        <v>358</v>
      </c>
      <c r="J1590" s="105" t="s">
        <v>617</v>
      </c>
      <c r="K1590" s="105" t="s">
        <v>3502</v>
      </c>
      <c r="L1590" s="105" t="s">
        <v>3683</v>
      </c>
      <c r="M1590" s="41"/>
    </row>
    <row r="1591" spans="2:13" hidden="1" x14ac:dyDescent="0.25">
      <c r="B1591" s="39"/>
      <c r="C1591" s="106">
        <v>5828</v>
      </c>
      <c r="D1591" s="104" t="s">
        <v>313</v>
      </c>
      <c r="E1591" s="104" t="s">
        <v>3684</v>
      </c>
      <c r="F1591" s="165">
        <v>-40.869199999999999</v>
      </c>
      <c r="G1591" s="165">
        <v>-63.000399999999999</v>
      </c>
      <c r="H1591" s="104">
        <v>20</v>
      </c>
      <c r="I1591" s="104" t="s">
        <v>358</v>
      </c>
      <c r="J1591" s="104" t="s">
        <v>580</v>
      </c>
      <c r="K1591" s="104" t="s">
        <v>1331</v>
      </c>
      <c r="L1591" s="104" t="s">
        <v>3685</v>
      </c>
      <c r="M1591" s="41"/>
    </row>
    <row r="1592" spans="2:13" hidden="1" x14ac:dyDescent="0.25">
      <c r="B1592" s="39"/>
      <c r="C1592" s="106" t="s">
        <v>3686</v>
      </c>
      <c r="D1592" s="104" t="s">
        <v>336</v>
      </c>
      <c r="E1592" s="104" t="s">
        <v>3687</v>
      </c>
      <c r="F1592" s="165">
        <v>48.110298</v>
      </c>
      <c r="G1592" s="165">
        <v>16.569700000000001</v>
      </c>
      <c r="H1592" s="104">
        <v>600</v>
      </c>
      <c r="I1592" s="104" t="s">
        <v>315</v>
      </c>
      <c r="J1592" s="104" t="s">
        <v>3688</v>
      </c>
      <c r="K1592" s="104" t="s">
        <v>3689</v>
      </c>
      <c r="L1592" s="104" t="s">
        <v>3690</v>
      </c>
      <c r="M1592" s="41"/>
    </row>
    <row r="1593" spans="2:13" hidden="1" x14ac:dyDescent="0.25">
      <c r="B1593" s="39"/>
      <c r="C1593" s="106" t="s">
        <v>3691</v>
      </c>
      <c r="D1593" s="104" t="s">
        <v>336</v>
      </c>
      <c r="E1593" s="104" t="s">
        <v>3692</v>
      </c>
      <c r="F1593" s="165">
        <v>13.7332</v>
      </c>
      <c r="G1593" s="165">
        <v>-60.952598999999999</v>
      </c>
      <c r="H1593" s="104">
        <v>14</v>
      </c>
      <c r="I1593" s="104" t="s">
        <v>323</v>
      </c>
      <c r="J1593" s="104" t="s">
        <v>3693</v>
      </c>
      <c r="K1593" s="104" t="s">
        <v>3694</v>
      </c>
      <c r="L1593" s="104" t="s">
        <v>3695</v>
      </c>
      <c r="M1593" s="41"/>
    </row>
    <row r="1594" spans="2:13" hidden="1" x14ac:dyDescent="0.25">
      <c r="B1594" s="39"/>
      <c r="C1594" s="106">
        <v>2690</v>
      </c>
      <c r="D1594" s="104" t="s">
        <v>313</v>
      </c>
      <c r="E1594" s="104" t="s">
        <v>3696</v>
      </c>
      <c r="F1594" s="165">
        <v>64.579102000000006</v>
      </c>
      <c r="G1594" s="165">
        <v>16.833599</v>
      </c>
      <c r="H1594" s="104">
        <v>1140</v>
      </c>
      <c r="I1594" s="104" t="s">
        <v>315</v>
      </c>
      <c r="J1594" s="104" t="s">
        <v>499</v>
      </c>
      <c r="K1594" s="104" t="s">
        <v>2209</v>
      </c>
      <c r="L1594" s="104" t="s">
        <v>3697</v>
      </c>
      <c r="M1594" s="41"/>
    </row>
    <row r="1595" spans="2:13" hidden="1" x14ac:dyDescent="0.25">
      <c r="B1595" s="39"/>
      <c r="C1595" s="107">
        <v>5797</v>
      </c>
      <c r="D1595" s="105" t="s">
        <v>313</v>
      </c>
      <c r="E1595" s="105" t="s">
        <v>3698</v>
      </c>
      <c r="F1595" s="165">
        <v>-31.9452</v>
      </c>
      <c r="G1595" s="165">
        <v>-65.146300999999994</v>
      </c>
      <c r="H1595" s="105">
        <v>1847</v>
      </c>
      <c r="I1595" s="105" t="s">
        <v>358</v>
      </c>
      <c r="J1595" s="105" t="s">
        <v>580</v>
      </c>
      <c r="K1595" s="105" t="s">
        <v>1146</v>
      </c>
      <c r="L1595" s="105" t="s">
        <v>3699</v>
      </c>
      <c r="M1595" s="41"/>
    </row>
    <row r="1596" spans="2:13" hidden="1" x14ac:dyDescent="0.25">
      <c r="B1596" s="39"/>
      <c r="C1596" s="106">
        <v>5854</v>
      </c>
      <c r="D1596" s="104" t="s">
        <v>313</v>
      </c>
      <c r="E1596" s="104" t="s">
        <v>3700</v>
      </c>
      <c r="F1596" s="165">
        <v>-37.235399999999998</v>
      </c>
      <c r="G1596" s="165">
        <v>-57.029200000000003</v>
      </c>
      <c r="H1596" s="104">
        <v>32</v>
      </c>
      <c r="I1596" s="104" t="s">
        <v>358</v>
      </c>
      <c r="J1596" s="104" t="s">
        <v>580</v>
      </c>
      <c r="K1596" s="104" t="s">
        <v>581</v>
      </c>
      <c r="L1596" s="104" t="s">
        <v>3701</v>
      </c>
      <c r="M1596" s="41"/>
    </row>
    <row r="1597" spans="2:13" hidden="1" x14ac:dyDescent="0.25">
      <c r="B1597" s="39"/>
      <c r="C1597" s="107">
        <v>318502</v>
      </c>
      <c r="D1597" s="105" t="s">
        <v>313</v>
      </c>
      <c r="E1597" s="105" t="s">
        <v>3702</v>
      </c>
      <c r="F1597" s="165">
        <v>-32.320099999999996</v>
      </c>
      <c r="G1597" s="165">
        <v>-63.22663</v>
      </c>
      <c r="H1597" s="105">
        <v>670</v>
      </c>
      <c r="I1597" s="105" t="s">
        <v>358</v>
      </c>
      <c r="J1597" s="105" t="s">
        <v>580</v>
      </c>
      <c r="K1597" s="105" t="s">
        <v>1146</v>
      </c>
      <c r="L1597" s="105" t="s">
        <v>3703</v>
      </c>
      <c r="M1597" s="41"/>
    </row>
    <row r="1598" spans="2:13" hidden="1" x14ac:dyDescent="0.25">
      <c r="B1598" s="39"/>
      <c r="C1598" s="106">
        <v>5800</v>
      </c>
      <c r="D1598" s="104" t="s">
        <v>313</v>
      </c>
      <c r="E1598" s="104" t="s">
        <v>3704</v>
      </c>
      <c r="F1598" s="165">
        <v>-33.729900360099997</v>
      </c>
      <c r="G1598" s="165">
        <v>-65.387397766099994</v>
      </c>
      <c r="H1598" s="104">
        <v>1591</v>
      </c>
      <c r="I1598" s="104" t="s">
        <v>358</v>
      </c>
      <c r="J1598" s="104" t="s">
        <v>580</v>
      </c>
      <c r="K1598" s="104" t="s">
        <v>3152</v>
      </c>
      <c r="L1598" s="104" t="s">
        <v>3705</v>
      </c>
      <c r="M1598" s="41"/>
    </row>
    <row r="1599" spans="2:13" hidden="1" x14ac:dyDescent="0.25">
      <c r="B1599" s="39"/>
      <c r="C1599" s="106" t="s">
        <v>3706</v>
      </c>
      <c r="D1599" s="104" t="s">
        <v>336</v>
      </c>
      <c r="E1599" s="104" t="s">
        <v>3707</v>
      </c>
      <c r="F1599" s="165">
        <v>54.634101999999999</v>
      </c>
      <c r="G1599" s="165">
        <v>25.285800999999999</v>
      </c>
      <c r="H1599" s="104">
        <v>648</v>
      </c>
      <c r="I1599" s="104" t="s">
        <v>315</v>
      </c>
      <c r="J1599" s="104" t="s">
        <v>1892</v>
      </c>
      <c r="K1599" s="104" t="s">
        <v>3708</v>
      </c>
      <c r="L1599" s="104" t="s">
        <v>3709</v>
      </c>
      <c r="M1599" s="41"/>
    </row>
    <row r="1600" spans="2:13" hidden="1" x14ac:dyDescent="0.25">
      <c r="B1600" s="39"/>
      <c r="C1600" s="106">
        <v>43006</v>
      </c>
      <c r="D1600" s="104" t="s">
        <v>313</v>
      </c>
      <c r="E1600" s="104" t="s">
        <v>3710</v>
      </c>
      <c r="F1600" s="165">
        <v>63.756667999999998</v>
      </c>
      <c r="G1600" s="165">
        <v>121.693336</v>
      </c>
      <c r="H1600" s="104">
        <v>361</v>
      </c>
      <c r="I1600" s="104" t="s">
        <v>338</v>
      </c>
      <c r="J1600" s="104" t="s">
        <v>328</v>
      </c>
      <c r="K1600" s="104" t="s">
        <v>698</v>
      </c>
      <c r="L1600" s="104" t="s">
        <v>3711</v>
      </c>
      <c r="M1600" s="41"/>
    </row>
    <row r="1601" spans="2:13" hidden="1" x14ac:dyDescent="0.25">
      <c r="B1601" s="39"/>
      <c r="C1601" s="106">
        <v>6050</v>
      </c>
      <c r="D1601" s="104" t="s">
        <v>313</v>
      </c>
      <c r="E1601" s="104" t="s">
        <v>3712</v>
      </c>
      <c r="F1601" s="165">
        <v>-32.949599999999997</v>
      </c>
      <c r="G1601" s="165">
        <v>-71.4786</v>
      </c>
      <c r="H1601" s="104">
        <v>461</v>
      </c>
      <c r="I1601" s="104" t="s">
        <v>358</v>
      </c>
      <c r="J1601" s="104" t="s">
        <v>617</v>
      </c>
      <c r="K1601" s="104" t="s">
        <v>3713</v>
      </c>
      <c r="L1601" s="104" t="s">
        <v>3714</v>
      </c>
      <c r="M1601" s="41"/>
    </row>
    <row r="1602" spans="2:13" hidden="1" x14ac:dyDescent="0.25">
      <c r="B1602" s="39"/>
      <c r="C1602" s="106">
        <v>2710</v>
      </c>
      <c r="D1602" s="104" t="s">
        <v>313</v>
      </c>
      <c r="E1602" s="104" t="s">
        <v>3715</v>
      </c>
      <c r="F1602" s="165">
        <v>57.662799835205</v>
      </c>
      <c r="G1602" s="165">
        <v>18.346200942993001</v>
      </c>
      <c r="H1602" s="104">
        <v>164</v>
      </c>
      <c r="I1602" s="104" t="s">
        <v>315</v>
      </c>
      <c r="J1602" s="104" t="s">
        <v>499</v>
      </c>
      <c r="K1602" s="104" t="s">
        <v>3716</v>
      </c>
      <c r="L1602" s="104" t="s">
        <v>3717</v>
      </c>
      <c r="M1602" s="41"/>
    </row>
    <row r="1603" spans="2:13" hidden="1" x14ac:dyDescent="0.25">
      <c r="B1603" s="39"/>
      <c r="C1603" s="107">
        <v>6497</v>
      </c>
      <c r="D1603" s="105" t="s">
        <v>313</v>
      </c>
      <c r="E1603" s="105" t="s">
        <v>3718</v>
      </c>
      <c r="F1603" s="165">
        <v>55.126499176025</v>
      </c>
      <c r="G1603" s="165">
        <v>30.349599838256999</v>
      </c>
      <c r="H1603" s="105">
        <v>682</v>
      </c>
      <c r="I1603" s="105" t="s">
        <v>315</v>
      </c>
      <c r="J1603" s="105" t="s">
        <v>567</v>
      </c>
      <c r="K1603" s="105" t="s">
        <v>2702</v>
      </c>
      <c r="L1603" s="105" t="s">
        <v>3719</v>
      </c>
      <c r="M1603" s="41"/>
    </row>
    <row r="1604" spans="2:13" hidden="1" x14ac:dyDescent="0.25">
      <c r="B1604" s="39"/>
      <c r="C1604" s="106" t="s">
        <v>3720</v>
      </c>
      <c r="D1604" s="104" t="s">
        <v>336</v>
      </c>
      <c r="E1604" s="104" t="s">
        <v>3721</v>
      </c>
      <c r="F1604" s="165">
        <v>-20.257999999999999</v>
      </c>
      <c r="G1604" s="165">
        <v>-40.284999999999997</v>
      </c>
      <c r="H1604" s="104">
        <v>34</v>
      </c>
      <c r="I1604" s="104" t="s">
        <v>358</v>
      </c>
      <c r="J1604" s="104" t="s">
        <v>571</v>
      </c>
      <c r="K1604" s="104" t="s">
        <v>3722</v>
      </c>
      <c r="L1604" s="104" t="s">
        <v>3723</v>
      </c>
      <c r="M1604" s="41"/>
    </row>
    <row r="1605" spans="2:13" hidden="1" x14ac:dyDescent="0.25">
      <c r="B1605" s="39"/>
      <c r="C1605" s="106">
        <v>35074</v>
      </c>
      <c r="D1605" s="104" t="s">
        <v>313</v>
      </c>
      <c r="E1605" s="104" t="s">
        <v>3724</v>
      </c>
      <c r="F1605" s="165">
        <v>56.127423</v>
      </c>
      <c r="G1605" s="165">
        <v>40.315201999999999</v>
      </c>
      <c r="H1605" s="104">
        <v>554</v>
      </c>
      <c r="I1605" s="104" t="s">
        <v>315</v>
      </c>
      <c r="J1605" s="104" t="s">
        <v>328</v>
      </c>
      <c r="K1605" s="104" t="s">
        <v>3725</v>
      </c>
      <c r="L1605" s="104" t="s">
        <v>3726</v>
      </c>
      <c r="M1605" s="41"/>
    </row>
    <row r="1606" spans="2:13" hidden="1" x14ac:dyDescent="0.25">
      <c r="B1606" s="39"/>
      <c r="C1606" s="106">
        <v>2555</v>
      </c>
      <c r="D1606" s="104" t="s">
        <v>313</v>
      </c>
      <c r="E1606" s="104" t="s">
        <v>3727</v>
      </c>
      <c r="F1606" s="165">
        <v>55.221048000000003</v>
      </c>
      <c r="G1606" s="165">
        <v>9.2670200000000005</v>
      </c>
      <c r="H1606" s="104">
        <v>141</v>
      </c>
      <c r="I1606" s="104" t="s">
        <v>315</v>
      </c>
      <c r="J1606" s="104" t="s">
        <v>316</v>
      </c>
      <c r="K1606" s="104" t="s">
        <v>742</v>
      </c>
      <c r="L1606" s="104" t="s">
        <v>3728</v>
      </c>
      <c r="M1606" s="41"/>
    </row>
    <row r="1607" spans="2:13" hidden="1" x14ac:dyDescent="0.25">
      <c r="B1607" s="39"/>
      <c r="C1607" s="106">
        <v>32571</v>
      </c>
      <c r="D1607" s="104" t="s">
        <v>313</v>
      </c>
      <c r="E1607" s="104" t="s">
        <v>3729</v>
      </c>
      <c r="F1607" s="165">
        <v>59.282501000000003</v>
      </c>
      <c r="G1607" s="165">
        <v>39.944400999999999</v>
      </c>
      <c r="H1607" s="104">
        <v>387</v>
      </c>
      <c r="I1607" s="104" t="s">
        <v>315</v>
      </c>
      <c r="J1607" s="104" t="s">
        <v>328</v>
      </c>
      <c r="K1607" s="104" t="s">
        <v>1015</v>
      </c>
      <c r="L1607" s="104" t="s">
        <v>3730</v>
      </c>
      <c r="M1607" s="41"/>
    </row>
    <row r="1608" spans="2:13" hidden="1" x14ac:dyDescent="0.25">
      <c r="B1608" s="39"/>
      <c r="C1608" s="106">
        <v>32581</v>
      </c>
      <c r="D1608" s="104" t="s">
        <v>313</v>
      </c>
      <c r="E1608" s="104" t="s">
        <v>3731</v>
      </c>
      <c r="F1608" s="165">
        <v>67.488602</v>
      </c>
      <c r="G1608" s="165">
        <v>63.993099000000001</v>
      </c>
      <c r="H1608" s="104">
        <v>604</v>
      </c>
      <c r="I1608" s="104" t="s">
        <v>338</v>
      </c>
      <c r="J1608" s="104" t="s">
        <v>328</v>
      </c>
      <c r="K1608" s="104" t="s">
        <v>1745</v>
      </c>
      <c r="L1608" s="104" t="s">
        <v>3732</v>
      </c>
      <c r="M1608" s="41"/>
    </row>
    <row r="1609" spans="2:13" hidden="1" x14ac:dyDescent="0.25">
      <c r="B1609" s="39"/>
      <c r="C1609" s="106">
        <v>35114</v>
      </c>
      <c r="D1609" s="104" t="s">
        <v>313</v>
      </c>
      <c r="E1609" s="104" t="s">
        <v>3733</v>
      </c>
      <c r="F1609" s="165">
        <v>67.463302999999996</v>
      </c>
      <c r="G1609" s="165">
        <v>64.306702000000001</v>
      </c>
      <c r="H1609" s="104">
        <v>630</v>
      </c>
      <c r="I1609" s="104" t="s">
        <v>338</v>
      </c>
      <c r="J1609" s="104" t="s">
        <v>328</v>
      </c>
      <c r="K1609" s="104" t="s">
        <v>1745</v>
      </c>
      <c r="L1609" s="104" t="s">
        <v>3732</v>
      </c>
      <c r="M1609" s="41"/>
    </row>
    <row r="1610" spans="2:13" hidden="1" x14ac:dyDescent="0.25">
      <c r="B1610" s="39"/>
      <c r="C1610" s="106">
        <v>26400</v>
      </c>
      <c r="D1610" s="104" t="s">
        <v>313</v>
      </c>
      <c r="E1610" s="104" t="s">
        <v>3734</v>
      </c>
      <c r="F1610" s="165">
        <v>51.814201354980398</v>
      </c>
      <c r="G1610" s="165">
        <v>39.229598999023402</v>
      </c>
      <c r="H1610" s="104">
        <v>514</v>
      </c>
      <c r="I1610" s="104" t="s">
        <v>315</v>
      </c>
      <c r="J1610" s="104" t="s">
        <v>328</v>
      </c>
      <c r="K1610" s="104" t="s">
        <v>3735</v>
      </c>
      <c r="L1610" s="104" t="s">
        <v>3736</v>
      </c>
      <c r="M1610" s="41"/>
    </row>
    <row r="1611" spans="2:13" hidden="1" x14ac:dyDescent="0.25">
      <c r="B1611" s="39"/>
      <c r="C1611" s="107">
        <v>336959</v>
      </c>
      <c r="D1611" s="105" t="s">
        <v>313</v>
      </c>
      <c r="E1611" s="105" t="s">
        <v>3737</v>
      </c>
      <c r="F1611" s="165">
        <v>-78.466138999999998</v>
      </c>
      <c r="G1611" s="165">
        <v>106.84824999999999</v>
      </c>
      <c r="H1611" s="105">
        <v>11447</v>
      </c>
      <c r="I1611" s="105" t="s">
        <v>444</v>
      </c>
      <c r="J1611" s="105" t="s">
        <v>445</v>
      </c>
      <c r="K1611" s="105" t="s">
        <v>446</v>
      </c>
      <c r="L1611" s="105" t="s">
        <v>3738</v>
      </c>
      <c r="M1611" s="41"/>
    </row>
    <row r="1612" spans="2:13" hidden="1" x14ac:dyDescent="0.25">
      <c r="B1612" s="39"/>
      <c r="C1612" s="107">
        <v>2852</v>
      </c>
      <c r="D1612" s="105" t="s">
        <v>313</v>
      </c>
      <c r="E1612" s="105" t="s">
        <v>3739</v>
      </c>
      <c r="F1612" s="165">
        <v>-31.6410007476806</v>
      </c>
      <c r="G1612" s="165">
        <v>18.5447998046875</v>
      </c>
      <c r="H1612" s="105">
        <v>330</v>
      </c>
      <c r="I1612" s="105" t="s">
        <v>344</v>
      </c>
      <c r="J1612" s="105" t="s">
        <v>755</v>
      </c>
      <c r="K1612" s="105" t="s">
        <v>938</v>
      </c>
      <c r="L1612" s="105" t="s">
        <v>3740</v>
      </c>
      <c r="M1612" s="41"/>
    </row>
    <row r="1613" spans="2:13" hidden="1" x14ac:dyDescent="0.25">
      <c r="B1613" s="39"/>
      <c r="C1613" s="107">
        <v>42950</v>
      </c>
      <c r="D1613" s="105" t="s">
        <v>313</v>
      </c>
      <c r="E1613" s="105" t="s">
        <v>3741</v>
      </c>
      <c r="F1613" s="165">
        <v>63.823298999999999</v>
      </c>
      <c r="G1613" s="165">
        <v>57.279998999999997</v>
      </c>
      <c r="H1613" s="105">
        <v>358</v>
      </c>
      <c r="I1613" s="105" t="s">
        <v>338</v>
      </c>
      <c r="J1613" s="105" t="s">
        <v>328</v>
      </c>
      <c r="K1613" s="105" t="s">
        <v>1745</v>
      </c>
      <c r="L1613" s="105" t="s">
        <v>3742</v>
      </c>
      <c r="M1613" s="41"/>
    </row>
    <row r="1614" spans="2:13" hidden="1" x14ac:dyDescent="0.25">
      <c r="B1614" s="39"/>
      <c r="C1614" s="107">
        <v>1949</v>
      </c>
      <c r="D1614" s="105" t="s">
        <v>313</v>
      </c>
      <c r="E1614" s="105" t="s">
        <v>3743</v>
      </c>
      <c r="F1614" s="165">
        <v>52.921901702880803</v>
      </c>
      <c r="G1614" s="165">
        <v>-66.864402770996094</v>
      </c>
      <c r="H1614" s="105">
        <v>1808</v>
      </c>
      <c r="I1614" s="105" t="s">
        <v>323</v>
      </c>
      <c r="J1614" s="105" t="s">
        <v>396</v>
      </c>
      <c r="K1614" s="105" t="s">
        <v>1530</v>
      </c>
      <c r="L1614" s="105" t="s">
        <v>3744</v>
      </c>
      <c r="M1614" s="41"/>
    </row>
    <row r="1615" spans="2:13" hidden="1" x14ac:dyDescent="0.25">
      <c r="B1615" s="39"/>
      <c r="C1615" s="106">
        <v>2506</v>
      </c>
      <c r="D1615" s="104" t="s">
        <v>313</v>
      </c>
      <c r="E1615" s="104" t="s">
        <v>3745</v>
      </c>
      <c r="F1615" s="165">
        <v>53.1661987305</v>
      </c>
      <c r="G1615" s="165">
        <v>-0.52381098270399995</v>
      </c>
      <c r="H1615" s="104">
        <v>231</v>
      </c>
      <c r="I1615" s="104" t="s">
        <v>315</v>
      </c>
      <c r="J1615" s="104" t="s">
        <v>332</v>
      </c>
      <c r="K1615" s="104" t="s">
        <v>671</v>
      </c>
      <c r="L1615" s="104" t="s">
        <v>3746</v>
      </c>
      <c r="M1615" s="41"/>
    </row>
    <row r="1616" spans="2:13" hidden="1" x14ac:dyDescent="0.25">
      <c r="B1616" s="39"/>
      <c r="C1616" s="107">
        <v>27148</v>
      </c>
      <c r="D1616" s="105" t="s">
        <v>313</v>
      </c>
      <c r="E1616" s="105" t="s">
        <v>3747</v>
      </c>
      <c r="F1616" s="165">
        <v>-35.163483999999997</v>
      </c>
      <c r="G1616" s="165">
        <v>147.46832000000001</v>
      </c>
      <c r="H1616" s="105">
        <v>724</v>
      </c>
      <c r="I1616" s="105" t="s">
        <v>372</v>
      </c>
      <c r="J1616" s="105" t="s">
        <v>373</v>
      </c>
      <c r="K1616" s="105" t="s">
        <v>385</v>
      </c>
      <c r="L1616" s="105" t="s">
        <v>3748</v>
      </c>
      <c r="M1616" s="41"/>
    </row>
    <row r="1617" spans="2:13" hidden="1" x14ac:dyDescent="0.25">
      <c r="B1617" s="39"/>
      <c r="C1617" s="106">
        <v>5422</v>
      </c>
      <c r="D1617" s="104" t="s">
        <v>313</v>
      </c>
      <c r="E1617" s="104" t="s">
        <v>3749</v>
      </c>
      <c r="F1617" s="165">
        <v>70.638000000000005</v>
      </c>
      <c r="G1617" s="165">
        <v>-159.99499499999999</v>
      </c>
      <c r="H1617" s="104">
        <v>41</v>
      </c>
      <c r="I1617" s="104" t="s">
        <v>323</v>
      </c>
      <c r="J1617" s="104" t="s">
        <v>362</v>
      </c>
      <c r="K1617" s="104" t="s">
        <v>363</v>
      </c>
      <c r="L1617" s="104" t="s">
        <v>3750</v>
      </c>
      <c r="M1617" s="41"/>
    </row>
    <row r="1618" spans="2:13" hidden="1" x14ac:dyDescent="0.25">
      <c r="B1618" s="39"/>
      <c r="C1618" s="106">
        <v>5064</v>
      </c>
      <c r="D1618" s="104" t="s">
        <v>313</v>
      </c>
      <c r="E1618" s="104" t="s">
        <v>3751</v>
      </c>
      <c r="F1618" s="165">
        <v>-39.012118000000001</v>
      </c>
      <c r="G1618" s="165">
        <v>177.40439499999999</v>
      </c>
      <c r="H1618" s="104">
        <v>42</v>
      </c>
      <c r="I1618" s="104" t="s">
        <v>372</v>
      </c>
      <c r="J1618" s="104" t="s">
        <v>404</v>
      </c>
      <c r="K1618" s="104" t="s">
        <v>2492</v>
      </c>
      <c r="L1618" s="104" t="s">
        <v>3752</v>
      </c>
      <c r="M1618" s="41"/>
    </row>
    <row r="1619" spans="2:13" hidden="1" x14ac:dyDescent="0.25">
      <c r="B1619" s="39"/>
      <c r="C1619" s="107">
        <v>5060</v>
      </c>
      <c r="D1619" s="105" t="s">
        <v>313</v>
      </c>
      <c r="E1619" s="105" t="s">
        <v>3753</v>
      </c>
      <c r="F1619" s="165">
        <v>-44.722954000000001</v>
      </c>
      <c r="G1619" s="165">
        <v>169.24841900000001</v>
      </c>
      <c r="H1619" s="105">
        <v>1142</v>
      </c>
      <c r="I1619" s="105" t="s">
        <v>372</v>
      </c>
      <c r="J1619" s="105" t="s">
        <v>404</v>
      </c>
      <c r="K1619" s="105" t="s">
        <v>405</v>
      </c>
      <c r="L1619" s="105" t="s">
        <v>3754</v>
      </c>
      <c r="M1619" s="41"/>
    </row>
    <row r="1620" spans="2:13" hidden="1" x14ac:dyDescent="0.25">
      <c r="B1620" s="39"/>
      <c r="C1620" s="106">
        <v>5068</v>
      </c>
      <c r="D1620" s="104" t="s">
        <v>313</v>
      </c>
      <c r="E1620" s="104" t="s">
        <v>3755</v>
      </c>
      <c r="F1620" s="165">
        <v>-39.962200164794901</v>
      </c>
      <c r="G1620" s="165">
        <v>175.02499389648401</v>
      </c>
      <c r="H1620" s="104">
        <v>27</v>
      </c>
      <c r="I1620" s="104" t="s">
        <v>372</v>
      </c>
      <c r="J1620" s="104" t="s">
        <v>404</v>
      </c>
      <c r="K1620" s="104" t="s">
        <v>2748</v>
      </c>
      <c r="L1620" s="104" t="s">
        <v>3756</v>
      </c>
      <c r="M1620" s="41"/>
    </row>
    <row r="1621" spans="2:13" hidden="1" x14ac:dyDescent="0.25">
      <c r="B1621" s="39"/>
      <c r="C1621" s="106" t="s">
        <v>3757</v>
      </c>
      <c r="D1621" s="104" t="s">
        <v>336</v>
      </c>
      <c r="E1621" s="104" t="s">
        <v>3758</v>
      </c>
      <c r="F1621" s="165">
        <v>52.165699005100002</v>
      </c>
      <c r="G1621" s="165">
        <v>20.9671001433999</v>
      </c>
      <c r="H1621" s="104">
        <v>362</v>
      </c>
      <c r="I1621" s="104" t="s">
        <v>315</v>
      </c>
      <c r="J1621" s="104" t="s">
        <v>606</v>
      </c>
      <c r="K1621" s="104" t="s">
        <v>3759</v>
      </c>
      <c r="L1621" s="104" t="s">
        <v>3760</v>
      </c>
      <c r="M1621" s="41"/>
    </row>
    <row r="1622" spans="2:13" hidden="1" x14ac:dyDescent="0.25">
      <c r="B1622" s="39"/>
      <c r="C1622" s="106">
        <v>2622</v>
      </c>
      <c r="D1622" s="104" t="s">
        <v>313</v>
      </c>
      <c r="E1622" s="104" t="s">
        <v>3761</v>
      </c>
      <c r="F1622" s="165">
        <v>52.451098999999999</v>
      </c>
      <c r="G1622" s="165">
        <v>20.651800000000001</v>
      </c>
      <c r="H1622" s="104">
        <v>341</v>
      </c>
      <c r="I1622" s="104" t="s">
        <v>315</v>
      </c>
      <c r="J1622" s="104" t="s">
        <v>606</v>
      </c>
      <c r="K1622" s="104" t="s">
        <v>3759</v>
      </c>
      <c r="L1622" s="104" t="s">
        <v>3760</v>
      </c>
      <c r="M1622" s="41"/>
    </row>
    <row r="1623" spans="2:13" hidden="1" x14ac:dyDescent="0.25">
      <c r="B1623" s="39"/>
      <c r="C1623" s="106">
        <v>2445</v>
      </c>
      <c r="D1623" s="104" t="s">
        <v>313</v>
      </c>
      <c r="E1623" s="104" t="s">
        <v>3762</v>
      </c>
      <c r="F1623" s="165">
        <v>53.745097999999999</v>
      </c>
      <c r="G1623" s="165">
        <v>-2.88306</v>
      </c>
      <c r="H1623" s="104">
        <v>55</v>
      </c>
      <c r="I1623" s="104" t="s">
        <v>315</v>
      </c>
      <c r="J1623" s="104" t="s">
        <v>332</v>
      </c>
      <c r="K1623" s="104" t="s">
        <v>671</v>
      </c>
      <c r="L1623" s="104" t="s">
        <v>3763</v>
      </c>
      <c r="M1623" s="41"/>
    </row>
    <row r="1624" spans="2:13" hidden="1" x14ac:dyDescent="0.25">
      <c r="B1624" s="39"/>
      <c r="C1624" s="106" t="s">
        <v>3764</v>
      </c>
      <c r="D1624" s="104" t="s">
        <v>336</v>
      </c>
      <c r="E1624" s="104" t="s">
        <v>3765</v>
      </c>
      <c r="F1624" s="165">
        <v>41.725037999999998</v>
      </c>
      <c r="G1624" s="165">
        <v>-71.425668000000002</v>
      </c>
      <c r="H1624" s="104">
        <v>55</v>
      </c>
      <c r="I1624" s="104" t="s">
        <v>323</v>
      </c>
      <c r="J1624" s="104" t="s">
        <v>362</v>
      </c>
      <c r="K1624" s="104" t="s">
        <v>3766</v>
      </c>
      <c r="L1624" s="104" t="s">
        <v>3767</v>
      </c>
      <c r="M1624" s="41"/>
    </row>
    <row r="1625" spans="2:13" hidden="1" x14ac:dyDescent="0.25">
      <c r="B1625" s="39"/>
      <c r="C1625" s="107" t="s">
        <v>3768</v>
      </c>
      <c r="D1625" s="105" t="s">
        <v>336</v>
      </c>
      <c r="E1625" s="105" t="s">
        <v>3769</v>
      </c>
      <c r="F1625" s="165">
        <v>38.8521</v>
      </c>
      <c r="G1625" s="165">
        <v>-77.037696999999994</v>
      </c>
      <c r="H1625" s="105">
        <v>15</v>
      </c>
      <c r="I1625" s="105" t="s">
        <v>323</v>
      </c>
      <c r="J1625" s="105" t="s">
        <v>362</v>
      </c>
      <c r="K1625" s="105" t="s">
        <v>3770</v>
      </c>
      <c r="L1625" s="105" t="s">
        <v>3771</v>
      </c>
      <c r="M1625" s="41"/>
    </row>
    <row r="1626" spans="2:13" hidden="1" x14ac:dyDescent="0.25">
      <c r="B1626" s="39"/>
      <c r="C1626" s="106">
        <v>5424</v>
      </c>
      <c r="D1626" s="104" t="s">
        <v>313</v>
      </c>
      <c r="E1626" s="104" t="s">
        <v>3772</v>
      </c>
      <c r="F1626" s="165">
        <v>61.571700999999997</v>
      </c>
      <c r="G1626" s="165">
        <v>-149.53999300000001</v>
      </c>
      <c r="H1626" s="104">
        <v>354</v>
      </c>
      <c r="I1626" s="104" t="s">
        <v>323</v>
      </c>
      <c r="J1626" s="104" t="s">
        <v>362</v>
      </c>
      <c r="K1626" s="104" t="s">
        <v>363</v>
      </c>
      <c r="L1626" s="104" t="s">
        <v>3773</v>
      </c>
      <c r="M1626" s="41"/>
    </row>
    <row r="1627" spans="2:13" hidden="1" x14ac:dyDescent="0.25">
      <c r="B1627" s="39"/>
      <c r="C1627" s="107">
        <v>2539</v>
      </c>
      <c r="D1627" s="105" t="s">
        <v>313</v>
      </c>
      <c r="E1627" s="105" t="s">
        <v>3774</v>
      </c>
      <c r="F1627" s="165">
        <v>52.187199</v>
      </c>
      <c r="G1627" s="165">
        <v>-7.0869600000000004</v>
      </c>
      <c r="H1627" s="105">
        <v>119</v>
      </c>
      <c r="I1627" s="105" t="s">
        <v>315</v>
      </c>
      <c r="J1627" s="105" t="s">
        <v>599</v>
      </c>
      <c r="K1627" s="105" t="s">
        <v>3775</v>
      </c>
      <c r="L1627" s="105" t="s">
        <v>3776</v>
      </c>
      <c r="M1627" s="41"/>
    </row>
    <row r="1628" spans="2:13" hidden="1" x14ac:dyDescent="0.25">
      <c r="B1628" s="39"/>
      <c r="C1628" s="106">
        <v>1868</v>
      </c>
      <c r="D1628" s="104" t="s">
        <v>313</v>
      </c>
      <c r="E1628" s="104" t="s">
        <v>3777</v>
      </c>
      <c r="F1628" s="165">
        <v>60.116838999999999</v>
      </c>
      <c r="G1628" s="165">
        <v>-128.82199299999999</v>
      </c>
      <c r="H1628" s="104">
        <v>2255</v>
      </c>
      <c r="I1628" s="104" t="s">
        <v>323</v>
      </c>
      <c r="J1628" s="104" t="s">
        <v>396</v>
      </c>
      <c r="K1628" s="104" t="s">
        <v>682</v>
      </c>
      <c r="L1628" s="104" t="s">
        <v>3778</v>
      </c>
      <c r="M1628" s="41"/>
    </row>
    <row r="1629" spans="2:13" hidden="1" x14ac:dyDescent="0.25">
      <c r="B1629" s="39"/>
      <c r="C1629" s="107" t="s">
        <v>3779</v>
      </c>
      <c r="D1629" s="105" t="s">
        <v>336</v>
      </c>
      <c r="E1629" s="105" t="s">
        <v>3780</v>
      </c>
      <c r="F1629" s="165">
        <v>-41.327201843300003</v>
      </c>
      <c r="G1629" s="165">
        <v>174.80499267600001</v>
      </c>
      <c r="H1629" s="105">
        <v>41</v>
      </c>
      <c r="I1629" s="105" t="s">
        <v>372</v>
      </c>
      <c r="J1629" s="105" t="s">
        <v>404</v>
      </c>
      <c r="K1629" s="105" t="s">
        <v>2299</v>
      </c>
      <c r="L1629" s="105" t="s">
        <v>3781</v>
      </c>
      <c r="M1629" s="41"/>
    </row>
    <row r="1630" spans="2:13" hidden="1" x14ac:dyDescent="0.25">
      <c r="B1630" s="39"/>
      <c r="C1630" s="106" t="s">
        <v>3782</v>
      </c>
      <c r="D1630" s="104" t="s">
        <v>336</v>
      </c>
      <c r="E1630" s="104" t="s">
        <v>3783</v>
      </c>
      <c r="F1630" s="165">
        <v>27.912201</v>
      </c>
      <c r="G1630" s="165">
        <v>120.851997</v>
      </c>
      <c r="H1630" s="104"/>
      <c r="I1630" s="104" t="s">
        <v>338</v>
      </c>
      <c r="J1630" s="104" t="s">
        <v>486</v>
      </c>
      <c r="K1630" s="104" t="s">
        <v>1622</v>
      </c>
      <c r="L1630" s="104" t="s">
        <v>3784</v>
      </c>
      <c r="M1630" s="41"/>
    </row>
    <row r="1631" spans="2:13" hidden="1" x14ac:dyDescent="0.25">
      <c r="B1631" s="39"/>
      <c r="C1631" s="107" t="s">
        <v>3785</v>
      </c>
      <c r="D1631" s="105" t="s">
        <v>336</v>
      </c>
      <c r="E1631" s="105" t="s">
        <v>3786</v>
      </c>
      <c r="F1631" s="165">
        <v>26.683201</v>
      </c>
      <c r="G1631" s="165">
        <v>-80.095596</v>
      </c>
      <c r="H1631" s="105">
        <v>19</v>
      </c>
      <c r="I1631" s="105" t="s">
        <v>323</v>
      </c>
      <c r="J1631" s="105" t="s">
        <v>362</v>
      </c>
      <c r="K1631" s="105" t="s">
        <v>1410</v>
      </c>
      <c r="L1631" s="105" t="s">
        <v>3787</v>
      </c>
      <c r="M1631" s="41"/>
    </row>
    <row r="1632" spans="2:13" hidden="1" x14ac:dyDescent="0.25">
      <c r="B1632" s="39"/>
      <c r="C1632" s="107">
        <v>27182</v>
      </c>
      <c r="D1632" s="105" t="s">
        <v>313</v>
      </c>
      <c r="E1632" s="105" t="s">
        <v>3788</v>
      </c>
      <c r="F1632" s="165">
        <v>-33.9371986389</v>
      </c>
      <c r="G1632" s="165">
        <v>147.19099426299999</v>
      </c>
      <c r="H1632" s="105">
        <v>859</v>
      </c>
      <c r="I1632" s="105" t="s">
        <v>372</v>
      </c>
      <c r="J1632" s="105" t="s">
        <v>373</v>
      </c>
      <c r="K1632" s="105" t="s">
        <v>385</v>
      </c>
      <c r="L1632" s="105" t="s">
        <v>3789</v>
      </c>
      <c r="M1632" s="41"/>
    </row>
    <row r="1633" spans="2:13" hidden="1" x14ac:dyDescent="0.25">
      <c r="B1633" s="39"/>
      <c r="C1633" s="106">
        <v>2296</v>
      </c>
      <c r="D1633" s="104" t="s">
        <v>313</v>
      </c>
      <c r="E1633" s="104" t="s">
        <v>3790</v>
      </c>
      <c r="F1633" s="165">
        <v>54.913200000000003</v>
      </c>
      <c r="G1633" s="165">
        <v>8.3404699999999998</v>
      </c>
      <c r="H1633" s="104">
        <v>51</v>
      </c>
      <c r="I1633" s="104" t="s">
        <v>315</v>
      </c>
      <c r="J1633" s="104" t="s">
        <v>735</v>
      </c>
      <c r="K1633" s="104" t="s">
        <v>1781</v>
      </c>
      <c r="L1633" s="104" t="s">
        <v>3791</v>
      </c>
      <c r="M1633" s="41"/>
    </row>
    <row r="1634" spans="2:13" hidden="1" x14ac:dyDescent="0.25">
      <c r="B1634" s="39"/>
      <c r="C1634" s="106">
        <v>5067</v>
      </c>
      <c r="D1634" s="104" t="s">
        <v>313</v>
      </c>
      <c r="E1634" s="104" t="s">
        <v>3792</v>
      </c>
      <c r="F1634" s="165">
        <v>-41.737110999999999</v>
      </c>
      <c r="G1634" s="165">
        <v>171.57903300000001</v>
      </c>
      <c r="H1634" s="104">
        <v>13</v>
      </c>
      <c r="I1634" s="104" t="s">
        <v>372</v>
      </c>
      <c r="J1634" s="104" t="s">
        <v>404</v>
      </c>
      <c r="K1634" s="104" t="s">
        <v>3793</v>
      </c>
      <c r="L1634" s="104" t="s">
        <v>3794</v>
      </c>
      <c r="M1634" s="41"/>
    </row>
    <row r="1635" spans="2:13" hidden="1" x14ac:dyDescent="0.25">
      <c r="B1635" s="39"/>
      <c r="C1635" s="107">
        <v>5066</v>
      </c>
      <c r="D1635" s="105" t="s">
        <v>313</v>
      </c>
      <c r="E1635" s="105" t="s">
        <v>3795</v>
      </c>
      <c r="F1635" s="165">
        <v>-35.769252999999999</v>
      </c>
      <c r="G1635" s="165">
        <v>174.36371299999999</v>
      </c>
      <c r="H1635" s="105">
        <v>133</v>
      </c>
      <c r="I1635" s="105" t="s">
        <v>372</v>
      </c>
      <c r="J1635" s="105" t="s">
        <v>404</v>
      </c>
      <c r="K1635" s="105" t="s">
        <v>564</v>
      </c>
      <c r="L1635" s="105" t="s">
        <v>3796</v>
      </c>
      <c r="M1635" s="41"/>
    </row>
    <row r="1636" spans="2:13" hidden="1" x14ac:dyDescent="0.25">
      <c r="B1636" s="39"/>
      <c r="C1636" s="107">
        <v>2000</v>
      </c>
      <c r="D1636" s="105" t="s">
        <v>313</v>
      </c>
      <c r="E1636" s="105" t="s">
        <v>3797</v>
      </c>
      <c r="F1636" s="165">
        <v>54.143901999999997</v>
      </c>
      <c r="G1636" s="165">
        <v>-115.787003</v>
      </c>
      <c r="H1636" s="105">
        <v>2567</v>
      </c>
      <c r="I1636" s="105" t="s">
        <v>323</v>
      </c>
      <c r="J1636" s="105" t="s">
        <v>396</v>
      </c>
      <c r="K1636" s="105" t="s">
        <v>784</v>
      </c>
      <c r="L1636" s="105" t="s">
        <v>3798</v>
      </c>
      <c r="M1636" s="41"/>
    </row>
    <row r="1637" spans="2:13" hidden="1" x14ac:dyDescent="0.25">
      <c r="B1637" s="39"/>
      <c r="C1637" s="106">
        <v>1970</v>
      </c>
      <c r="D1637" s="104" t="s">
        <v>313</v>
      </c>
      <c r="E1637" s="104" t="s">
        <v>3799</v>
      </c>
      <c r="F1637" s="165">
        <v>60.709598999999997</v>
      </c>
      <c r="G1637" s="165">
        <v>-135.067001</v>
      </c>
      <c r="H1637" s="104">
        <v>2317</v>
      </c>
      <c r="I1637" s="104" t="s">
        <v>323</v>
      </c>
      <c r="J1637" s="104" t="s">
        <v>396</v>
      </c>
      <c r="K1637" s="104" t="s">
        <v>682</v>
      </c>
      <c r="L1637" s="104" t="s">
        <v>3800</v>
      </c>
      <c r="M1637" s="41"/>
    </row>
    <row r="1638" spans="2:13" hidden="1" x14ac:dyDescent="0.25">
      <c r="B1638" s="39"/>
      <c r="C1638" s="107">
        <v>27170</v>
      </c>
      <c r="D1638" s="105" t="s">
        <v>313</v>
      </c>
      <c r="E1638" s="105" t="s">
        <v>3801</v>
      </c>
      <c r="F1638" s="165">
        <v>-33.0588989257812</v>
      </c>
      <c r="G1638" s="165">
        <v>137.51400756835901</v>
      </c>
      <c r="H1638" s="105">
        <v>41</v>
      </c>
      <c r="I1638" s="105" t="s">
        <v>372</v>
      </c>
      <c r="J1638" s="105" t="s">
        <v>373</v>
      </c>
      <c r="K1638" s="105" t="s">
        <v>374</v>
      </c>
      <c r="L1638" s="105" t="s">
        <v>3802</v>
      </c>
      <c r="M1638" s="41"/>
    </row>
    <row r="1639" spans="2:13" hidden="1" x14ac:dyDescent="0.25">
      <c r="B1639" s="39"/>
      <c r="C1639" s="106">
        <v>2458</v>
      </c>
      <c r="D1639" s="104" t="s">
        <v>313</v>
      </c>
      <c r="E1639" s="104" t="s">
        <v>3803</v>
      </c>
      <c r="F1639" s="165">
        <v>58.458900451660099</v>
      </c>
      <c r="G1639" s="165">
        <v>-3.0930600166320801</v>
      </c>
      <c r="H1639" s="104">
        <v>126</v>
      </c>
      <c r="I1639" s="104" t="s">
        <v>315</v>
      </c>
      <c r="J1639" s="104" t="s">
        <v>332</v>
      </c>
      <c r="K1639" s="104" t="s">
        <v>333</v>
      </c>
      <c r="L1639" s="104" t="s">
        <v>3804</v>
      </c>
      <c r="M1639" s="41"/>
    </row>
    <row r="1640" spans="2:13" hidden="1" x14ac:dyDescent="0.25">
      <c r="B1640" s="39"/>
      <c r="C1640" s="107" t="s">
        <v>3805</v>
      </c>
      <c r="D1640" s="105" t="s">
        <v>336</v>
      </c>
      <c r="E1640" s="105" t="s">
        <v>3806</v>
      </c>
      <c r="F1640" s="165">
        <v>12.1889</v>
      </c>
      <c r="G1640" s="165">
        <v>-68.959800999999999</v>
      </c>
      <c r="H1640" s="105">
        <v>29</v>
      </c>
      <c r="I1640" s="105" t="s">
        <v>323</v>
      </c>
      <c r="J1640" s="105" t="s">
        <v>3807</v>
      </c>
      <c r="K1640" s="105" t="s">
        <v>3808</v>
      </c>
      <c r="L1640" s="105" t="s">
        <v>3809</v>
      </c>
      <c r="M1640" s="41"/>
    </row>
    <row r="1641" spans="2:13" hidden="1" x14ac:dyDescent="0.25">
      <c r="B1641" s="39"/>
      <c r="C1641" s="107">
        <v>1950</v>
      </c>
      <c r="D1641" s="105" t="s">
        <v>313</v>
      </c>
      <c r="E1641" s="105" t="s">
        <v>3810</v>
      </c>
      <c r="F1641" s="165">
        <v>52.1831016541</v>
      </c>
      <c r="G1641" s="165">
        <v>-122.05400085399999</v>
      </c>
      <c r="H1641" s="105">
        <v>3085</v>
      </c>
      <c r="I1641" s="105" t="s">
        <v>323</v>
      </c>
      <c r="J1641" s="105" t="s">
        <v>396</v>
      </c>
      <c r="K1641" s="105" t="s">
        <v>452</v>
      </c>
      <c r="L1641" s="105" t="s">
        <v>3811</v>
      </c>
      <c r="M1641" s="41"/>
    </row>
    <row r="1642" spans="2:13" hidden="1" x14ac:dyDescent="0.25">
      <c r="B1642" s="39"/>
      <c r="C1642" s="106">
        <v>27175</v>
      </c>
      <c r="D1642" s="104" t="s">
        <v>313</v>
      </c>
      <c r="E1642" s="104" t="s">
        <v>2565</v>
      </c>
      <c r="F1642" s="165">
        <v>-32.794998168945298</v>
      </c>
      <c r="G1642" s="165">
        <v>151.83399963378901</v>
      </c>
      <c r="H1642" s="104">
        <v>31</v>
      </c>
      <c r="I1642" s="104" t="s">
        <v>372</v>
      </c>
      <c r="J1642" s="104" t="s">
        <v>373</v>
      </c>
      <c r="K1642" s="104" t="s">
        <v>385</v>
      </c>
      <c r="L1642" s="104" t="s">
        <v>3812</v>
      </c>
      <c r="M1642" s="41"/>
    </row>
    <row r="1643" spans="2:13" hidden="1" x14ac:dyDescent="0.25">
      <c r="B1643" s="39"/>
      <c r="C1643" s="107" t="s">
        <v>3813</v>
      </c>
      <c r="D1643" s="105" t="s">
        <v>336</v>
      </c>
      <c r="E1643" s="105" t="s">
        <v>3814</v>
      </c>
      <c r="F1643" s="165">
        <v>-22.479900000000001</v>
      </c>
      <c r="G1643" s="165">
        <v>17.4709</v>
      </c>
      <c r="H1643" s="105">
        <v>5640</v>
      </c>
      <c r="I1643" s="105" t="s">
        <v>344</v>
      </c>
      <c r="J1643" s="105" t="s">
        <v>323</v>
      </c>
      <c r="K1643" s="105" t="s">
        <v>3815</v>
      </c>
      <c r="L1643" s="105" t="s">
        <v>3816</v>
      </c>
      <c r="M1643" s="41"/>
    </row>
    <row r="1644" spans="2:13" hidden="1" x14ac:dyDescent="0.25">
      <c r="B1644" s="39"/>
      <c r="C1644" s="107" t="s">
        <v>3817</v>
      </c>
      <c r="D1644" s="105" t="s">
        <v>336</v>
      </c>
      <c r="E1644" s="105" t="s">
        <v>3818</v>
      </c>
      <c r="F1644" s="165">
        <v>49.909999847399902</v>
      </c>
      <c r="G1644" s="165">
        <v>-97.239898681599996</v>
      </c>
      <c r="H1644" s="105">
        <v>783</v>
      </c>
      <c r="I1644" s="105" t="s">
        <v>323</v>
      </c>
      <c r="J1644" s="105" t="s">
        <v>396</v>
      </c>
      <c r="K1644" s="105" t="s">
        <v>1058</v>
      </c>
      <c r="L1644" s="105" t="s">
        <v>3819</v>
      </c>
      <c r="M1644" s="41"/>
    </row>
    <row r="1645" spans="2:13" hidden="1" x14ac:dyDescent="0.25">
      <c r="B1645" s="39"/>
      <c r="C1645" s="107">
        <v>2504</v>
      </c>
      <c r="D1645" s="105" t="s">
        <v>313</v>
      </c>
      <c r="E1645" s="105" t="s">
        <v>3820</v>
      </c>
      <c r="F1645" s="165">
        <v>52.612597999999998</v>
      </c>
      <c r="G1645" s="165">
        <v>-0.47645300000000002</v>
      </c>
      <c r="H1645" s="105">
        <v>273</v>
      </c>
      <c r="I1645" s="105" t="s">
        <v>315</v>
      </c>
      <c r="J1645" s="105" t="s">
        <v>332</v>
      </c>
      <c r="K1645" s="105" t="s">
        <v>671</v>
      </c>
      <c r="L1645" s="105" t="s">
        <v>3821</v>
      </c>
      <c r="M1645" s="41"/>
    </row>
    <row r="1646" spans="2:13" hidden="1" x14ac:dyDescent="0.25">
      <c r="B1646" s="39"/>
      <c r="C1646" s="106">
        <v>2742</v>
      </c>
      <c r="D1646" s="104" t="s">
        <v>313</v>
      </c>
      <c r="E1646" s="104" t="s">
        <v>3822</v>
      </c>
      <c r="F1646" s="165">
        <v>53.547798</v>
      </c>
      <c r="G1646" s="165">
        <v>7.6673299999999998</v>
      </c>
      <c r="H1646" s="104">
        <v>26</v>
      </c>
      <c r="I1646" s="104" t="s">
        <v>315</v>
      </c>
      <c r="J1646" s="104" t="s">
        <v>735</v>
      </c>
      <c r="K1646" s="104" t="s">
        <v>823</v>
      </c>
      <c r="L1646" s="104" t="s">
        <v>3823</v>
      </c>
      <c r="M1646" s="41"/>
    </row>
    <row r="1647" spans="2:13" hidden="1" x14ac:dyDescent="0.25">
      <c r="B1647" s="39"/>
      <c r="C1647" s="106">
        <v>5421</v>
      </c>
      <c r="D1647" s="104" t="s">
        <v>313</v>
      </c>
      <c r="E1647" s="104" t="s">
        <v>3824</v>
      </c>
      <c r="F1647" s="165">
        <v>56.484298709999997</v>
      </c>
      <c r="G1647" s="165">
        <v>-132.36999510000001</v>
      </c>
      <c r="H1647" s="104">
        <v>49</v>
      </c>
      <c r="I1647" s="104" t="s">
        <v>323</v>
      </c>
      <c r="J1647" s="104" t="s">
        <v>362</v>
      </c>
      <c r="K1647" s="104" t="s">
        <v>363</v>
      </c>
      <c r="L1647" s="104" t="s">
        <v>3825</v>
      </c>
      <c r="M1647" s="41"/>
    </row>
    <row r="1648" spans="2:13" hidden="1" x14ac:dyDescent="0.25">
      <c r="B1648" s="39"/>
      <c r="C1648" s="106">
        <v>1954</v>
      </c>
      <c r="D1648" s="104" t="s">
        <v>313</v>
      </c>
      <c r="E1648" s="104" t="s">
        <v>3826</v>
      </c>
      <c r="F1648" s="165">
        <v>63.209400177001903</v>
      </c>
      <c r="G1648" s="165">
        <v>-123.43699645996</v>
      </c>
      <c r="H1648" s="104">
        <v>489</v>
      </c>
      <c r="I1648" s="104" t="s">
        <v>323</v>
      </c>
      <c r="J1648" s="104" t="s">
        <v>396</v>
      </c>
      <c r="K1648" s="104" t="s">
        <v>1328</v>
      </c>
      <c r="L1648" s="104" t="s">
        <v>3827</v>
      </c>
      <c r="M1648" s="41"/>
    </row>
    <row r="1649" spans="2:13" hidden="1" x14ac:dyDescent="0.25">
      <c r="B1649" s="39"/>
      <c r="C1649" s="106" t="s">
        <v>3828</v>
      </c>
      <c r="D1649" s="104" t="s">
        <v>336</v>
      </c>
      <c r="E1649" s="104" t="s">
        <v>3829</v>
      </c>
      <c r="F1649" s="165">
        <v>30.774798000000001</v>
      </c>
      <c r="G1649" s="165">
        <v>114.213723</v>
      </c>
      <c r="H1649" s="104">
        <v>113</v>
      </c>
      <c r="I1649" s="104" t="s">
        <v>338</v>
      </c>
      <c r="J1649" s="104" t="s">
        <v>486</v>
      </c>
      <c r="K1649" s="104" t="s">
        <v>3830</v>
      </c>
      <c r="L1649" s="104" t="s">
        <v>3831</v>
      </c>
      <c r="M1649" s="41"/>
    </row>
    <row r="1650" spans="2:13" hidden="1" x14ac:dyDescent="0.25">
      <c r="B1650" s="39"/>
      <c r="C1650" s="107" t="s">
        <v>3832</v>
      </c>
      <c r="D1650" s="105" t="s">
        <v>336</v>
      </c>
      <c r="E1650" s="105" t="s">
        <v>3833</v>
      </c>
      <c r="F1650" s="165">
        <v>24.544000625610298</v>
      </c>
      <c r="G1650" s="165">
        <v>118.12799835205</v>
      </c>
      <c r="H1650" s="105">
        <v>59</v>
      </c>
      <c r="I1650" s="105" t="s">
        <v>338</v>
      </c>
      <c r="J1650" s="105" t="s">
        <v>486</v>
      </c>
      <c r="K1650" s="105" t="s">
        <v>1464</v>
      </c>
      <c r="L1650" s="105" t="s">
        <v>3834</v>
      </c>
      <c r="M1650" s="41"/>
    </row>
    <row r="1651" spans="2:13" hidden="1" x14ac:dyDescent="0.25">
      <c r="B1651" s="39"/>
      <c r="C1651" s="106" t="s">
        <v>3835</v>
      </c>
      <c r="D1651" s="104" t="s">
        <v>336</v>
      </c>
      <c r="E1651" s="104" t="s">
        <v>3836</v>
      </c>
      <c r="F1651" s="165">
        <v>34.447102000000001</v>
      </c>
      <c r="G1651" s="165">
        <v>108.751999</v>
      </c>
      <c r="H1651" s="104">
        <v>1572</v>
      </c>
      <c r="I1651" s="104" t="s">
        <v>338</v>
      </c>
      <c r="J1651" s="104" t="s">
        <v>486</v>
      </c>
      <c r="K1651" s="104" t="s">
        <v>3837</v>
      </c>
      <c r="L1651" s="104" t="s">
        <v>3838</v>
      </c>
      <c r="M1651" s="41"/>
    </row>
    <row r="1652" spans="2:13" hidden="1" x14ac:dyDescent="0.25">
      <c r="B1652" s="39"/>
      <c r="C1652" s="107">
        <v>26343</v>
      </c>
      <c r="D1652" s="105" t="s">
        <v>313</v>
      </c>
      <c r="E1652" s="105" t="s">
        <v>3839</v>
      </c>
      <c r="F1652" s="165">
        <v>59.508716999999997</v>
      </c>
      <c r="G1652" s="165">
        <v>-139.66043500000001</v>
      </c>
      <c r="H1652" s="105">
        <v>33</v>
      </c>
      <c r="I1652" s="105" t="s">
        <v>323</v>
      </c>
      <c r="J1652" s="105" t="s">
        <v>362</v>
      </c>
      <c r="K1652" s="105" t="s">
        <v>363</v>
      </c>
      <c r="L1652" s="105" t="s">
        <v>3840</v>
      </c>
      <c r="M1652" s="41"/>
    </row>
    <row r="1653" spans="2:13" hidden="1" x14ac:dyDescent="0.25">
      <c r="B1653" s="39"/>
      <c r="C1653" s="106">
        <v>6448</v>
      </c>
      <c r="D1653" s="104" t="s">
        <v>313</v>
      </c>
      <c r="E1653" s="104" t="s">
        <v>3841</v>
      </c>
      <c r="F1653" s="165">
        <v>66.400397999999996</v>
      </c>
      <c r="G1653" s="165">
        <v>112.029999</v>
      </c>
      <c r="H1653" s="104">
        <v>1660</v>
      </c>
      <c r="I1653" s="104" t="s">
        <v>338</v>
      </c>
      <c r="J1653" s="104" t="s">
        <v>328</v>
      </c>
      <c r="K1653" s="104" t="s">
        <v>698</v>
      </c>
      <c r="L1653" s="104" t="s">
        <v>3842</v>
      </c>
      <c r="M1653" s="41"/>
    </row>
    <row r="1654" spans="2:13" hidden="1" x14ac:dyDescent="0.25">
      <c r="B1654" s="39"/>
      <c r="C1654" s="106">
        <v>6447</v>
      </c>
      <c r="D1654" s="104" t="s">
        <v>313</v>
      </c>
      <c r="E1654" s="104" t="s">
        <v>3843</v>
      </c>
      <c r="F1654" s="165">
        <v>62.093299865722599</v>
      </c>
      <c r="G1654" s="165">
        <v>129.77099609375</v>
      </c>
      <c r="H1654" s="104">
        <v>325</v>
      </c>
      <c r="I1654" s="104" t="s">
        <v>338</v>
      </c>
      <c r="J1654" s="104" t="s">
        <v>328</v>
      </c>
      <c r="K1654" s="104" t="s">
        <v>698</v>
      </c>
      <c r="L1654" s="104" t="s">
        <v>3844</v>
      </c>
      <c r="M1654" s="41"/>
    </row>
    <row r="1655" spans="2:13" hidden="1" x14ac:dyDescent="0.25">
      <c r="B1655" s="39"/>
      <c r="C1655" s="107">
        <v>42991</v>
      </c>
      <c r="D1655" s="105" t="s">
        <v>313</v>
      </c>
      <c r="E1655" s="105" t="s">
        <v>3845</v>
      </c>
      <c r="F1655" s="165">
        <v>67.986664000000005</v>
      </c>
      <c r="G1655" s="165">
        <v>75.099997999999999</v>
      </c>
      <c r="H1655" s="105">
        <v>108</v>
      </c>
      <c r="I1655" s="105" t="s">
        <v>338</v>
      </c>
      <c r="J1655" s="105" t="s">
        <v>328</v>
      </c>
      <c r="K1655" s="105" t="s">
        <v>806</v>
      </c>
      <c r="L1655" s="105" t="s">
        <v>3846</v>
      </c>
      <c r="M1655" s="41"/>
    </row>
    <row r="1656" spans="2:13" hidden="1" x14ac:dyDescent="0.25">
      <c r="B1656" s="39"/>
      <c r="C1656" s="107" t="s">
        <v>3847</v>
      </c>
      <c r="D1656" s="105" t="s">
        <v>336</v>
      </c>
      <c r="E1656" s="105" t="s">
        <v>3848</v>
      </c>
      <c r="F1656" s="165">
        <v>16.907300949099898</v>
      </c>
      <c r="G1656" s="165">
        <v>96.133201599100005</v>
      </c>
      <c r="H1656" s="105">
        <v>109</v>
      </c>
      <c r="I1656" s="105" t="s">
        <v>338</v>
      </c>
      <c r="J1656" s="105" t="s">
        <v>2262</v>
      </c>
      <c r="K1656" s="105" t="s">
        <v>3849</v>
      </c>
      <c r="L1656" s="105" t="s">
        <v>3850</v>
      </c>
      <c r="M1656" s="41"/>
    </row>
    <row r="1657" spans="2:13" hidden="1" x14ac:dyDescent="0.25">
      <c r="B1657" s="39"/>
      <c r="C1657" s="106" t="s">
        <v>3851</v>
      </c>
      <c r="D1657" s="104" t="s">
        <v>336</v>
      </c>
      <c r="E1657" s="104" t="s">
        <v>3852</v>
      </c>
      <c r="F1657" s="165">
        <v>37.659723999999997</v>
      </c>
      <c r="G1657" s="165">
        <v>120.97812399999999</v>
      </c>
      <c r="H1657" s="104">
        <v>154</v>
      </c>
      <c r="I1657" s="104" t="s">
        <v>338</v>
      </c>
      <c r="J1657" s="104" t="s">
        <v>486</v>
      </c>
      <c r="K1657" s="104" t="s">
        <v>1802</v>
      </c>
      <c r="L1657" s="104" t="s">
        <v>3853</v>
      </c>
      <c r="M1657" s="41"/>
    </row>
    <row r="1658" spans="2:13" hidden="1" x14ac:dyDescent="0.25">
      <c r="B1658" s="39"/>
      <c r="C1658" s="107" t="s">
        <v>3854</v>
      </c>
      <c r="D1658" s="105" t="s">
        <v>336</v>
      </c>
      <c r="E1658" s="105" t="s">
        <v>3855</v>
      </c>
      <c r="F1658" s="165">
        <v>56.743099212646001</v>
      </c>
      <c r="G1658" s="165">
        <v>60.802700042725</v>
      </c>
      <c r="H1658" s="105">
        <v>764</v>
      </c>
      <c r="I1658" s="105" t="s">
        <v>338</v>
      </c>
      <c r="J1658" s="105" t="s">
        <v>328</v>
      </c>
      <c r="K1658" s="105" t="s">
        <v>1848</v>
      </c>
      <c r="L1658" s="105" t="s">
        <v>3856</v>
      </c>
      <c r="M1658" s="41"/>
    </row>
    <row r="1659" spans="2:13" hidden="1" x14ac:dyDescent="0.25">
      <c r="B1659" s="39"/>
      <c r="C1659" s="107">
        <v>42985</v>
      </c>
      <c r="D1659" s="105" t="s">
        <v>313</v>
      </c>
      <c r="E1659" s="105" t="s">
        <v>3857</v>
      </c>
      <c r="F1659" s="165">
        <v>56.701698</v>
      </c>
      <c r="G1659" s="165">
        <v>60.790000999999997</v>
      </c>
      <c r="H1659" s="105">
        <v>643</v>
      </c>
      <c r="I1659" s="105" t="s">
        <v>338</v>
      </c>
      <c r="J1659" s="105" t="s">
        <v>328</v>
      </c>
      <c r="K1659" s="105" t="s">
        <v>1848</v>
      </c>
      <c r="L1659" s="105" t="s">
        <v>3856</v>
      </c>
      <c r="M1659" s="41"/>
    </row>
    <row r="1660" spans="2:13" hidden="1" x14ac:dyDescent="0.25">
      <c r="B1660" s="39"/>
      <c r="C1660" s="106">
        <v>1993</v>
      </c>
      <c r="D1660" s="104" t="s">
        <v>313</v>
      </c>
      <c r="E1660" s="104" t="s">
        <v>3858</v>
      </c>
      <c r="F1660" s="165">
        <v>62.462798999999997</v>
      </c>
      <c r="G1660" s="165">
        <v>-114.44000200000001</v>
      </c>
      <c r="H1660" s="104">
        <v>675</v>
      </c>
      <c r="I1660" s="104" t="s">
        <v>323</v>
      </c>
      <c r="J1660" s="104" t="s">
        <v>396</v>
      </c>
      <c r="K1660" s="104" t="s">
        <v>1328</v>
      </c>
      <c r="L1660" s="104" t="s">
        <v>3859</v>
      </c>
      <c r="M1660" s="41"/>
    </row>
    <row r="1661" spans="2:13" hidden="1" x14ac:dyDescent="0.25">
      <c r="B1661" s="39"/>
      <c r="C1661" s="106">
        <v>30995</v>
      </c>
      <c r="D1661" s="104" t="s">
        <v>313</v>
      </c>
      <c r="E1661" s="104" t="s">
        <v>3860</v>
      </c>
      <c r="F1661" s="165">
        <v>58.474201000000001</v>
      </c>
      <c r="G1661" s="165">
        <v>92.112503000000004</v>
      </c>
      <c r="H1661" s="104">
        <v>253</v>
      </c>
      <c r="I1661" s="104" t="s">
        <v>338</v>
      </c>
      <c r="J1661" s="104" t="s">
        <v>328</v>
      </c>
      <c r="K1661" s="104" t="s">
        <v>354</v>
      </c>
      <c r="L1661" s="104" t="s">
        <v>3861</v>
      </c>
      <c r="M1661" s="41"/>
    </row>
    <row r="1662" spans="2:13" hidden="1" x14ac:dyDescent="0.25">
      <c r="B1662" s="39"/>
      <c r="C1662" s="106" t="s">
        <v>3862</v>
      </c>
      <c r="D1662" s="104" t="s">
        <v>336</v>
      </c>
      <c r="E1662" s="104" t="s">
        <v>3863</v>
      </c>
      <c r="F1662" s="165">
        <v>40.147300720200001</v>
      </c>
      <c r="G1662" s="165">
        <v>44.395900726299999</v>
      </c>
      <c r="H1662" s="104">
        <v>2838</v>
      </c>
      <c r="I1662" s="104" t="s">
        <v>338</v>
      </c>
      <c r="J1662" s="104" t="s">
        <v>3864</v>
      </c>
      <c r="K1662" s="104" t="s">
        <v>3865</v>
      </c>
      <c r="L1662" s="104" t="s">
        <v>3866</v>
      </c>
      <c r="M1662" s="41"/>
    </row>
    <row r="1663" spans="2:13" hidden="1" x14ac:dyDescent="0.25">
      <c r="B1663" s="39"/>
      <c r="C1663" s="107">
        <v>34972</v>
      </c>
      <c r="D1663" s="105" t="s">
        <v>313</v>
      </c>
      <c r="E1663" s="105" t="s">
        <v>3867</v>
      </c>
      <c r="F1663" s="165">
        <v>56.66</v>
      </c>
      <c r="G1663" s="165">
        <v>48.033298000000002</v>
      </c>
      <c r="H1663" s="105">
        <v>384</v>
      </c>
      <c r="I1663" s="105" t="s">
        <v>338</v>
      </c>
      <c r="J1663" s="105" t="s">
        <v>328</v>
      </c>
      <c r="K1663" s="105" t="s">
        <v>3868</v>
      </c>
      <c r="L1663" s="105" t="s">
        <v>3869</v>
      </c>
      <c r="M1663" s="41"/>
    </row>
    <row r="1664" spans="2:13" hidden="1" x14ac:dyDescent="0.25">
      <c r="B1664" s="39"/>
      <c r="C1664" s="106">
        <v>31707</v>
      </c>
      <c r="D1664" s="104" t="s">
        <v>313</v>
      </c>
      <c r="E1664" s="104" t="s">
        <v>3870</v>
      </c>
      <c r="F1664" s="165">
        <v>56.700599670410099</v>
      </c>
      <c r="G1664" s="165">
        <v>47.904701232910099</v>
      </c>
      <c r="H1664" s="104">
        <v>348</v>
      </c>
      <c r="I1664" s="104" t="s">
        <v>315</v>
      </c>
      <c r="J1664" s="104" t="s">
        <v>328</v>
      </c>
      <c r="K1664" s="104" t="s">
        <v>3868</v>
      </c>
      <c r="L1664" s="104" t="s">
        <v>3871</v>
      </c>
      <c r="M1664" s="41"/>
    </row>
    <row r="1665" spans="2:13" hidden="1" x14ac:dyDescent="0.25">
      <c r="B1665" s="39"/>
      <c r="C1665" s="106">
        <v>35121</v>
      </c>
      <c r="D1665" s="104" t="s">
        <v>313</v>
      </c>
      <c r="E1665" s="104" t="s">
        <v>3872</v>
      </c>
      <c r="F1665" s="165">
        <v>61.268298999999999</v>
      </c>
      <c r="G1665" s="165">
        <v>63.138302000000003</v>
      </c>
      <c r="H1665" s="104">
        <v>374</v>
      </c>
      <c r="I1665" s="104" t="s">
        <v>338</v>
      </c>
      <c r="J1665" s="104" t="s">
        <v>328</v>
      </c>
      <c r="K1665" s="104" t="s">
        <v>1925</v>
      </c>
      <c r="L1665" s="104" t="s">
        <v>3873</v>
      </c>
      <c r="M1665" s="41"/>
    </row>
    <row r="1666" spans="2:13" hidden="1" x14ac:dyDescent="0.25">
      <c r="B1666" s="39"/>
      <c r="C1666" s="107" t="s">
        <v>3874</v>
      </c>
      <c r="D1666" s="105" t="s">
        <v>336</v>
      </c>
      <c r="E1666" s="105" t="s">
        <v>3875</v>
      </c>
      <c r="F1666" s="165">
        <v>45.742901000000003</v>
      </c>
      <c r="G1666" s="165">
        <v>16.0688</v>
      </c>
      <c r="H1666" s="105">
        <v>353</v>
      </c>
      <c r="I1666" s="105" t="s">
        <v>315</v>
      </c>
      <c r="J1666" s="105" t="s">
        <v>3876</v>
      </c>
      <c r="K1666" s="105" t="s">
        <v>3877</v>
      </c>
      <c r="L1666" s="105" t="s">
        <v>3878</v>
      </c>
      <c r="M1666" s="41"/>
    </row>
    <row r="1667" spans="2:13" hidden="1" x14ac:dyDescent="0.25">
      <c r="B1667" s="39"/>
      <c r="C1667" s="107" t="s">
        <v>3879</v>
      </c>
      <c r="D1667" s="105" t="s">
        <v>336</v>
      </c>
      <c r="E1667" s="105" t="s">
        <v>3880</v>
      </c>
      <c r="F1667" s="165">
        <v>5.4528299999999996</v>
      </c>
      <c r="G1667" s="165">
        <v>-55.187801</v>
      </c>
      <c r="H1667" s="105">
        <v>59</v>
      </c>
      <c r="I1667" s="105" t="s">
        <v>358</v>
      </c>
      <c r="J1667" s="105" t="s">
        <v>3881</v>
      </c>
      <c r="K1667" s="105" t="s">
        <v>3882</v>
      </c>
      <c r="L1667" s="105" t="s">
        <v>3883</v>
      </c>
      <c r="M1667" s="41"/>
    </row>
    <row r="1668" spans="2:13" hidden="1" x14ac:dyDescent="0.25">
      <c r="B1668" s="39"/>
      <c r="C1668" s="107" t="s">
        <v>3884</v>
      </c>
      <c r="D1668" s="105" t="s">
        <v>336</v>
      </c>
      <c r="E1668" s="105" t="s">
        <v>3885</v>
      </c>
      <c r="F1668" s="165">
        <v>-6.2220199999999997</v>
      </c>
      <c r="G1668" s="165">
        <v>39.224899000000001</v>
      </c>
      <c r="H1668" s="105">
        <v>54</v>
      </c>
      <c r="I1668" s="105" t="s">
        <v>344</v>
      </c>
      <c r="J1668" s="105" t="s">
        <v>1190</v>
      </c>
      <c r="K1668" s="105" t="s">
        <v>3886</v>
      </c>
      <c r="L1668" s="105" t="s">
        <v>3887</v>
      </c>
      <c r="M1668" s="41"/>
    </row>
    <row r="1669" spans="2:13" hidden="1" x14ac:dyDescent="0.25">
      <c r="B1669" s="39"/>
      <c r="C1669" s="106">
        <v>5785</v>
      </c>
      <c r="D1669" s="104" t="s">
        <v>313</v>
      </c>
      <c r="E1669" s="104" t="s">
        <v>3888</v>
      </c>
      <c r="F1669" s="165">
        <v>-38.975498000000002</v>
      </c>
      <c r="G1669" s="165">
        <v>-70.113602</v>
      </c>
      <c r="H1669" s="104">
        <v>3330</v>
      </c>
      <c r="I1669" s="104" t="s">
        <v>358</v>
      </c>
      <c r="J1669" s="104" t="s">
        <v>580</v>
      </c>
      <c r="K1669" s="104" t="s">
        <v>982</v>
      </c>
      <c r="L1669" s="104" t="s">
        <v>3889</v>
      </c>
      <c r="M1669" s="41"/>
    </row>
    <row r="1670" spans="2:13" hidden="1" x14ac:dyDescent="0.25">
      <c r="B1670" s="39"/>
      <c r="C1670" s="107" t="s">
        <v>3890</v>
      </c>
      <c r="D1670" s="105" t="s">
        <v>336</v>
      </c>
      <c r="E1670" s="105" t="s">
        <v>3891</v>
      </c>
      <c r="F1670" s="165">
        <v>50.901401999999997</v>
      </c>
      <c r="G1670" s="165">
        <v>4.4844400000000002</v>
      </c>
      <c r="H1670" s="105">
        <v>175</v>
      </c>
      <c r="I1670" s="105" t="s">
        <v>315</v>
      </c>
      <c r="J1670" s="105" t="s">
        <v>3892</v>
      </c>
      <c r="K1670" s="105" t="s">
        <v>3893</v>
      </c>
      <c r="L1670" s="105" t="s">
        <v>3894</v>
      </c>
      <c r="M1670" s="41"/>
    </row>
    <row r="1671" spans="2:13" hidden="1" x14ac:dyDescent="0.25">
      <c r="B1671" s="39"/>
      <c r="C1671" s="107" t="s">
        <v>3895</v>
      </c>
      <c r="D1671" s="105" t="s">
        <v>336</v>
      </c>
      <c r="E1671" s="105" t="s">
        <v>3896</v>
      </c>
      <c r="F1671" s="165">
        <v>46.223700999999998</v>
      </c>
      <c r="G1671" s="165">
        <v>14.457599999999999</v>
      </c>
      <c r="H1671" s="105">
        <v>1273</v>
      </c>
      <c r="I1671" s="105" t="s">
        <v>315</v>
      </c>
      <c r="J1671" s="105" t="s">
        <v>3897</v>
      </c>
      <c r="K1671" s="105" t="s">
        <v>3898</v>
      </c>
      <c r="L1671" s="105" t="s">
        <v>3899</v>
      </c>
      <c r="M1671" s="41"/>
    </row>
    <row r="1672" spans="2:13" hidden="1" x14ac:dyDescent="0.25">
      <c r="B1672" s="39"/>
      <c r="C1672" s="106">
        <v>42931</v>
      </c>
      <c r="D1672" s="104" t="s">
        <v>313</v>
      </c>
      <c r="E1672" s="104" t="s">
        <v>3900</v>
      </c>
      <c r="F1672" s="165">
        <v>56.487701000000001</v>
      </c>
      <c r="G1672" s="165">
        <v>104.106003</v>
      </c>
      <c r="H1672" s="104">
        <v>1946</v>
      </c>
      <c r="I1672" s="104" t="s">
        <v>338</v>
      </c>
      <c r="J1672" s="104" t="s">
        <v>328</v>
      </c>
      <c r="K1672" s="104" t="s">
        <v>820</v>
      </c>
      <c r="L1672" s="104" t="s">
        <v>3901</v>
      </c>
      <c r="M1672" s="41"/>
    </row>
    <row r="1673" spans="2:13" hidden="1" x14ac:dyDescent="0.25">
      <c r="B1673" s="39"/>
      <c r="C1673" s="107" t="s">
        <v>3902</v>
      </c>
      <c r="D1673" s="105" t="s">
        <v>336</v>
      </c>
      <c r="E1673" s="105" t="s">
        <v>3903</v>
      </c>
      <c r="F1673" s="165">
        <v>34.526496999999999</v>
      </c>
      <c r="G1673" s="165">
        <v>113.849165</v>
      </c>
      <c r="H1673" s="105">
        <v>495</v>
      </c>
      <c r="I1673" s="105" t="s">
        <v>338</v>
      </c>
      <c r="J1673" s="105" t="s">
        <v>486</v>
      </c>
      <c r="K1673" s="105" t="s">
        <v>3904</v>
      </c>
      <c r="L1673" s="105" t="s">
        <v>3905</v>
      </c>
      <c r="M1673" s="41"/>
    </row>
    <row r="1674" spans="2:13" x14ac:dyDescent="0.25">
      <c r="B1674" s="39"/>
      <c r="C1674" s="106">
        <v>43684</v>
      </c>
      <c r="D1674" s="104" t="s">
        <v>313</v>
      </c>
      <c r="E1674" s="104" t="s">
        <v>3906</v>
      </c>
      <c r="F1674" s="165">
        <v>66.7965011597</v>
      </c>
      <c r="G1674" s="165">
        <v>123.361000061</v>
      </c>
      <c r="H1674" s="104">
        <v>292</v>
      </c>
      <c r="I1674" s="104" t="s">
        <v>338</v>
      </c>
      <c r="J1674" s="104" t="s">
        <v>328</v>
      </c>
      <c r="K1674" s="104" t="s">
        <v>698</v>
      </c>
      <c r="L1674" s="104" t="s">
        <v>3907</v>
      </c>
      <c r="M1674" s="41"/>
    </row>
    <row r="1675" spans="2:13" x14ac:dyDescent="0.25">
      <c r="B1675" s="39"/>
      <c r="C1675" s="106">
        <v>336951</v>
      </c>
      <c r="D1675" s="104" t="s">
        <v>313</v>
      </c>
      <c r="E1675" s="104" t="s">
        <v>3908</v>
      </c>
      <c r="F1675" s="165">
        <v>-74.739373000000001</v>
      </c>
      <c r="G1675" s="165">
        <v>164.03539000000001</v>
      </c>
      <c r="H1675" s="104">
        <v>672</v>
      </c>
      <c r="I1675" s="104" t="s">
        <v>444</v>
      </c>
      <c r="J1675" s="104" t="s">
        <v>445</v>
      </c>
      <c r="K1675" s="104" t="s">
        <v>446</v>
      </c>
      <c r="L1675" s="104" t="s">
        <v>3909</v>
      </c>
      <c r="M1675" s="41"/>
    </row>
    <row r="1676" spans="2:13" x14ac:dyDescent="0.25">
      <c r="B1676" s="39"/>
      <c r="C1676" s="106" t="s">
        <v>3910</v>
      </c>
      <c r="D1676" s="104" t="s">
        <v>336</v>
      </c>
      <c r="E1676" s="104" t="s">
        <v>3911</v>
      </c>
      <c r="F1676" s="165">
        <v>47.458055999999999</v>
      </c>
      <c r="G1676" s="165">
        <v>8.5480560000000008</v>
      </c>
      <c r="H1676" s="104">
        <v>1417</v>
      </c>
      <c r="I1676" s="104" t="s">
        <v>315</v>
      </c>
      <c r="J1676" s="104" t="s">
        <v>1508</v>
      </c>
      <c r="K1676" s="104" t="s">
        <v>3912</v>
      </c>
      <c r="L1676" s="104" t="s">
        <v>3913</v>
      </c>
      <c r="M1676" s="41"/>
    </row>
    <row r="1677" spans="2:13" x14ac:dyDescent="0.25">
      <c r="B1677" s="39"/>
      <c r="C1677" s="107">
        <v>42980</v>
      </c>
      <c r="D1677" s="105" t="s">
        <v>313</v>
      </c>
      <c r="E1677" s="105" t="s">
        <v>3914</v>
      </c>
      <c r="F1677" s="165">
        <v>65.748500000000007</v>
      </c>
      <c r="G1677" s="165">
        <v>150.88890000000001</v>
      </c>
      <c r="H1677" s="105">
        <v>140</v>
      </c>
      <c r="I1677" s="105" t="s">
        <v>338</v>
      </c>
      <c r="J1677" s="105" t="s">
        <v>328</v>
      </c>
      <c r="K1677" s="105" t="s">
        <v>698</v>
      </c>
      <c r="L1677" s="105" t="s">
        <v>3915</v>
      </c>
      <c r="M1677" s="41"/>
    </row>
    <row r="1678" spans="2:13" x14ac:dyDescent="0.25">
      <c r="B1678" s="39"/>
      <c r="C1678"/>
      <c r="D1678"/>
      <c r="E1678"/>
      <c r="F1678" s="165"/>
      <c r="G1678" s="165"/>
      <c r="H1678"/>
      <c r="I1678"/>
      <c r="J1678"/>
      <c r="K1678"/>
      <c r="L1678"/>
      <c r="M1678" s="41"/>
    </row>
    <row r="1679" spans="2:13" x14ac:dyDescent="0.25">
      <c r="B1679" s="39"/>
      <c r="M1679" s="41"/>
    </row>
    <row r="1680" spans="2:13" x14ac:dyDescent="0.25">
      <c r="B1680" s="39"/>
      <c r="M1680" s="41"/>
    </row>
    <row r="1681" spans="2:14" x14ac:dyDescent="0.25">
      <c r="B1681" s="39"/>
      <c r="C1681" s="10" t="s">
        <v>3916</v>
      </c>
      <c r="M1681" s="41"/>
    </row>
    <row r="1682" spans="2:14" x14ac:dyDescent="0.25">
      <c r="B1682" s="39"/>
      <c r="C1682" s="10" t="s">
        <v>3917</v>
      </c>
      <c r="M1682" s="41"/>
    </row>
    <row r="1683" spans="2:14" x14ac:dyDescent="0.25">
      <c r="B1683" s="39"/>
      <c r="C1683" s="10" t="s">
        <v>3918</v>
      </c>
      <c r="M1683" s="41"/>
    </row>
    <row r="1684" spans="2:14" x14ac:dyDescent="0.25">
      <c r="B1684" s="39"/>
      <c r="M1684" s="41"/>
    </row>
    <row r="1685" spans="2:14" ht="15.75" thickBot="1" x14ac:dyDescent="0.3">
      <c r="B1685" s="42"/>
      <c r="C1685" s="43"/>
      <c r="D1685" s="43"/>
      <c r="E1685" s="43"/>
      <c r="F1685" s="43"/>
      <c r="G1685" s="43"/>
      <c r="H1685" s="43"/>
      <c r="I1685" s="43"/>
      <c r="J1685" s="43"/>
      <c r="K1685" s="43"/>
      <c r="L1685" s="43"/>
      <c r="M1685" s="44"/>
    </row>
    <row r="1687" spans="2:14" ht="15.75" thickBot="1" x14ac:dyDescent="0.3"/>
    <row r="1688" spans="2:14" x14ac:dyDescent="0.25">
      <c r="B1688" s="36"/>
      <c r="C1688" s="37"/>
      <c r="D1688" s="37"/>
      <c r="E1688" s="37"/>
      <c r="F1688" s="37"/>
      <c r="G1688" s="37"/>
      <c r="H1688" s="37"/>
      <c r="I1688" s="37"/>
      <c r="J1688" s="37"/>
      <c r="K1688" s="37"/>
      <c r="L1688" s="37"/>
      <c r="M1688" s="37"/>
      <c r="N1688" s="38"/>
    </row>
    <row r="1689" spans="2:14" x14ac:dyDescent="0.25">
      <c r="B1689" s="39"/>
      <c r="N1689" s="41"/>
    </row>
    <row r="1690" spans="2:14" ht="46.5" x14ac:dyDescent="0.7">
      <c r="B1690" s="39"/>
      <c r="C1690" s="40" t="s">
        <v>12</v>
      </c>
      <c r="N1690" s="41"/>
    </row>
    <row r="1691" spans="2:14" x14ac:dyDescent="0.25">
      <c r="B1691" s="39"/>
      <c r="N1691" s="41"/>
    </row>
    <row r="1692" spans="2:14" x14ac:dyDescent="0.25">
      <c r="B1692" s="39"/>
      <c r="C1692" s="10" t="s">
        <v>4045</v>
      </c>
      <c r="D1692" s="10" t="s">
        <v>4048</v>
      </c>
      <c r="N1692" s="41"/>
    </row>
    <row r="1693" spans="2:14" x14ac:dyDescent="0.25">
      <c r="B1693" s="39"/>
      <c r="C1693" s="10" t="s">
        <v>4046</v>
      </c>
      <c r="D1693" s="10">
        <v>6.2E-2</v>
      </c>
      <c r="N1693" s="41"/>
    </row>
    <row r="1694" spans="2:14" x14ac:dyDescent="0.25">
      <c r="B1694" s="39"/>
      <c r="C1694" s="10" t="s">
        <v>4047</v>
      </c>
      <c r="D1694" s="10">
        <v>0.60199999999999998</v>
      </c>
      <c r="N1694" s="41"/>
    </row>
    <row r="1695" spans="2:14" x14ac:dyDescent="0.25">
      <c r="B1695" s="39"/>
      <c r="C1695" s="10" t="s">
        <v>76</v>
      </c>
      <c r="D1695" s="10">
        <v>2.5000000000000001E-2</v>
      </c>
      <c r="N1695" s="41"/>
    </row>
    <row r="1696" spans="2:14" x14ac:dyDescent="0.25">
      <c r="B1696" s="39"/>
      <c r="N1696" s="41"/>
    </row>
    <row r="1697" spans="2:14" x14ac:dyDescent="0.25">
      <c r="B1697" s="39"/>
      <c r="N1697" s="41"/>
    </row>
    <row r="1698" spans="2:14" x14ac:dyDescent="0.25">
      <c r="B1698" s="39"/>
      <c r="C1698" s="10" t="s">
        <v>3919</v>
      </c>
      <c r="N1698" s="41"/>
    </row>
    <row r="1699" spans="2:14" x14ac:dyDescent="0.25">
      <c r="B1699" s="39"/>
      <c r="C1699" s="10" t="s">
        <v>3920</v>
      </c>
      <c r="N1699" s="41"/>
    </row>
    <row r="1700" spans="2:14" x14ac:dyDescent="0.25">
      <c r="B1700" s="39"/>
      <c r="N1700" s="41"/>
    </row>
    <row r="1701" spans="2:14" x14ac:dyDescent="0.25">
      <c r="B1701" s="39"/>
      <c r="N1701" s="41"/>
    </row>
    <row r="1702" spans="2:14" ht="15.75" thickBot="1" x14ac:dyDescent="0.3">
      <c r="B1702" s="42"/>
      <c r="C1702" s="43"/>
      <c r="D1702" s="43"/>
      <c r="E1702" s="43"/>
      <c r="F1702" s="43"/>
      <c r="G1702" s="43"/>
      <c r="H1702" s="43"/>
      <c r="I1702" s="43"/>
      <c r="J1702" s="43"/>
      <c r="K1702" s="43"/>
      <c r="L1702" s="43"/>
      <c r="M1702" s="43"/>
      <c r="N1702" s="44"/>
    </row>
    <row r="1706" spans="2:14" ht="15.75" thickBot="1" x14ac:dyDescent="0.3"/>
    <row r="1707" spans="2:14" x14ac:dyDescent="0.25">
      <c r="B1707" s="36"/>
      <c r="C1707" s="37"/>
      <c r="D1707" s="37"/>
      <c r="E1707" s="37"/>
      <c r="F1707" s="37"/>
      <c r="G1707" s="37"/>
      <c r="H1707" s="37"/>
      <c r="I1707" s="37"/>
      <c r="J1707" s="37"/>
      <c r="K1707" s="37"/>
      <c r="L1707" s="37"/>
      <c r="M1707" s="38"/>
    </row>
    <row r="1708" spans="2:14" x14ac:dyDescent="0.25">
      <c r="B1708" s="39"/>
      <c r="M1708" s="41"/>
    </row>
    <row r="1709" spans="2:14" ht="46.5" x14ac:dyDescent="0.7">
      <c r="B1709" s="39"/>
      <c r="C1709" s="40" t="s">
        <v>40</v>
      </c>
      <c r="M1709" s="41"/>
    </row>
    <row r="1710" spans="2:14" x14ac:dyDescent="0.25">
      <c r="B1710" s="39"/>
      <c r="M1710" s="41"/>
    </row>
    <row r="1711" spans="2:14" x14ac:dyDescent="0.25">
      <c r="B1711" s="39"/>
      <c r="M1711" s="41"/>
    </row>
    <row r="1712" spans="2:14" x14ac:dyDescent="0.25">
      <c r="B1712" s="39"/>
      <c r="M1712" s="41"/>
    </row>
    <row r="1713" spans="2:13" x14ac:dyDescent="0.25">
      <c r="B1713" s="39"/>
      <c r="M1713" s="41"/>
    </row>
    <row r="1714" spans="2:13" x14ac:dyDescent="0.25">
      <c r="B1714" s="39"/>
      <c r="M1714" s="41"/>
    </row>
    <row r="1715" spans="2:13" x14ac:dyDescent="0.25">
      <c r="B1715" s="39"/>
      <c r="M1715" s="41"/>
    </row>
    <row r="1716" spans="2:13" x14ac:dyDescent="0.25">
      <c r="B1716" s="39"/>
      <c r="C1716" t="s">
        <v>3921</v>
      </c>
      <c r="M1716" s="41"/>
    </row>
    <row r="1717" spans="2:13" x14ac:dyDescent="0.25">
      <c r="B1717" s="39"/>
      <c r="C1717" t="s">
        <v>3922</v>
      </c>
      <c r="M1717" s="41"/>
    </row>
    <row r="1718" spans="2:13" x14ac:dyDescent="0.25">
      <c r="B1718" s="39"/>
      <c r="D1718" s="10" t="s">
        <v>3923</v>
      </c>
      <c r="E1718" s="10" t="s">
        <v>3924</v>
      </c>
      <c r="F1718" s="10" t="s">
        <v>3925</v>
      </c>
      <c r="G1718" s="10" t="s">
        <v>3926</v>
      </c>
      <c r="H1718" s="10" t="s">
        <v>3927</v>
      </c>
      <c r="M1718" s="41"/>
    </row>
    <row r="1719" spans="2:13" x14ac:dyDescent="0.25">
      <c r="B1719" s="39"/>
      <c r="D1719" s="10">
        <v>2500</v>
      </c>
      <c r="E1719" s="10">
        <v>4000</v>
      </c>
      <c r="F1719" s="10" t="s">
        <v>4064</v>
      </c>
      <c r="G1719" s="10">
        <v>313.3</v>
      </c>
      <c r="H1719" s="10" t="s">
        <v>3928</v>
      </c>
      <c r="M1719" s="41"/>
    </row>
    <row r="1720" spans="2:13" x14ac:dyDescent="0.25">
      <c r="B1720" s="39"/>
      <c r="D1720" s="10">
        <v>2000</v>
      </c>
      <c r="E1720" s="10">
        <v>2500</v>
      </c>
      <c r="F1720" s="10" t="s">
        <v>4064</v>
      </c>
      <c r="G1720" s="10">
        <v>235.6</v>
      </c>
      <c r="H1720" s="10" t="s">
        <v>3929</v>
      </c>
      <c r="M1720" s="41"/>
    </row>
    <row r="1721" spans="2:13" x14ac:dyDescent="0.25">
      <c r="B1721" s="39"/>
      <c r="D1721" s="10">
        <v>1500</v>
      </c>
      <c r="E1721" s="10">
        <v>2000</v>
      </c>
      <c r="F1721" s="10" t="s">
        <v>4064</v>
      </c>
      <c r="G1721" s="10">
        <v>152.6</v>
      </c>
      <c r="H1721" s="10" t="s">
        <v>3930</v>
      </c>
      <c r="M1721" s="41"/>
    </row>
    <row r="1722" spans="2:13" x14ac:dyDescent="0.25">
      <c r="B1722" s="39"/>
      <c r="D1722" s="10">
        <v>500</v>
      </c>
      <c r="E1722" s="10">
        <v>1500</v>
      </c>
      <c r="F1722" s="10" t="s">
        <v>4064</v>
      </c>
      <c r="G1722" s="10">
        <v>125.1</v>
      </c>
      <c r="H1722" s="10" t="s">
        <v>3931</v>
      </c>
      <c r="M1722" s="41"/>
    </row>
    <row r="1723" spans="2:13" x14ac:dyDescent="0.25">
      <c r="B1723" s="39"/>
      <c r="M1723" s="41"/>
    </row>
    <row r="1724" spans="2:13" x14ac:dyDescent="0.25">
      <c r="B1724" s="39"/>
      <c r="M1724" s="41"/>
    </row>
    <row r="1725" spans="2:13" x14ac:dyDescent="0.25">
      <c r="B1725" s="39"/>
      <c r="M1725" s="41"/>
    </row>
    <row r="1726" spans="2:13" ht="15.75" thickBot="1" x14ac:dyDescent="0.3">
      <c r="B1726" s="42"/>
      <c r="C1726" s="43"/>
      <c r="D1726" s="43"/>
      <c r="E1726" s="43"/>
      <c r="F1726" s="43"/>
      <c r="G1726" s="43"/>
      <c r="H1726" s="43"/>
      <c r="I1726" s="43"/>
      <c r="J1726" s="43"/>
      <c r="K1726" s="43"/>
      <c r="L1726" s="43"/>
      <c r="M1726" s="44"/>
    </row>
  </sheetData>
  <sheetProtection algorithmName="SHA-512" hashValue="ZG8edSWr7x2EiCtdgKccsMA020SevT4st84RGEe9uiaevgAZMNTitlNQqz1+Cyy/56mWTxTx223rwKGo0Z4PPg==" saltValue="/3Sl/lU41jH1C8rtOz/06g==" spinCount="100000" sheet="1" objects="1" scenarios="1"/>
  <mergeCells count="1">
    <mergeCell ref="C2:K7"/>
  </mergeCells>
  <conditionalFormatting sqref="F128:F176">
    <cfRule type="expression" dxfId="0" priority="1" stopIfTrue="1">
      <formula>F128=0</formula>
    </cfRule>
  </conditionalFormatting>
  <dataValidations count="2">
    <dataValidation type="list" allowBlank="1" showInputMessage="1" showErrorMessage="1" sqref="D125" xr:uid="{F0136966-965C-4345-AAD9-6D45A2E746E7}">
      <formula1>"Travel,Freight,Accomodation,Consumables,Other"</formula1>
    </dataValidation>
    <dataValidation type="list" allowBlank="1" showInputMessage="1" showErrorMessage="1" sqref="E125" xr:uid="{5CAFF852-7BE1-470B-8F18-6BF4E6B9DA4C}">
      <formula1>INDIRECT(D125)</formula1>
    </dataValidation>
  </dataValidations>
  <pageMargins left="0.7" right="0.7" top="0.75" bottom="0.75" header="0.3" footer="0.3"/>
  <tableParts count="24">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748ccc6-4430-4e64-a304-495fc99f26d7" xsi:nil="true"/>
    <lcf76f155ced4ddcb4097134ff3c332f xmlns="520cdf91-d30f-494e-8258-fdc73363c4f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861C9A31B3D84E9F507E1192B9141B" ma:contentTypeVersion="20" ma:contentTypeDescription="Crée un document." ma:contentTypeScope="" ma:versionID="d47b318b3de26212c0a1a16fea57c8df">
  <xsd:schema xmlns:xsd="http://www.w3.org/2001/XMLSchema" xmlns:xs="http://www.w3.org/2001/XMLSchema" xmlns:p="http://schemas.microsoft.com/office/2006/metadata/properties" xmlns:ns1="http://schemas.microsoft.com/sharepoint/v3" xmlns:ns2="520cdf91-d30f-494e-8258-fdc73363c4fb" xmlns:ns3="5748ccc6-4430-4e64-a304-495fc99f26d7" targetNamespace="http://schemas.microsoft.com/office/2006/metadata/properties" ma:root="true" ma:fieldsID="f4a2f480794ea46ad04503f9a4b2a432" ns1:_="" ns2:_="" ns3:_="">
    <xsd:import namespace="http://schemas.microsoft.com/sharepoint/v3"/>
    <xsd:import namespace="520cdf91-d30f-494e-8258-fdc73363c4fb"/>
    <xsd:import namespace="5748ccc6-4430-4e64-a304-495fc99f26d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riétés de la stratégie de conformité unifiée" ma:hidden="true" ma:internalName="_ip_UnifiedCompliancePolicyProperties">
      <xsd:simpleType>
        <xsd:restriction base="dms:Note"/>
      </xsd:simpleType>
    </xsd:element>
    <xsd:element name="_ip_UnifiedCompliancePolicyUIAction" ma:index="22" nillable="true" ma:displayName="Action d’interface utilisateur de la stratégie de conformité unifié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0cdf91-d30f-494e-8258-fdc73363c4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Balises d’images" ma:readOnly="false" ma:fieldId="{5cf76f15-5ced-4ddc-b409-7134ff3c332f}" ma:taxonomyMulti="true" ma:sspId="131b415d-34f3-4b8d-9d02-3cad5c56067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748ccc6-4430-4e64-a304-495fc99f26d7" elementFormDefault="qualified">
    <xsd:import namespace="http://schemas.microsoft.com/office/2006/documentManagement/types"/>
    <xsd:import namespace="http://schemas.microsoft.com/office/infopath/2007/PartnerControls"/>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element name="TaxCatchAll" ma:index="25" nillable="true" ma:displayName="Taxonomy Catch All Column" ma:hidden="true" ma:list="{3004395d-c44a-421d-b1a4-8bd7f30fa086}" ma:internalName="TaxCatchAll" ma:showField="CatchAllData" ma:web="5748ccc6-4430-4e64-a304-495fc99f26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B1D52780-DAC8-4478-A4B8-E3F22B3F7A6A}">
  <ds:schemaRefs>
    <ds:schemaRef ds:uri="http://www.w3.org/XML/1998/namespace"/>
    <ds:schemaRef ds:uri="http://purl.org/dc/terms/"/>
    <ds:schemaRef ds:uri="http://purl.org/dc/dcmitype/"/>
    <ds:schemaRef ds:uri="520cdf91-d30f-494e-8258-fdc73363c4fb"/>
    <ds:schemaRef ds:uri="5748ccc6-4430-4e64-a304-495fc99f26d7"/>
    <ds:schemaRef ds:uri="http://schemas.microsoft.com/office/2006/metadata/propertie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sharepoint/v3"/>
  </ds:schemaRefs>
</ds:datastoreItem>
</file>

<file path=customXml/itemProps2.xml><?xml version="1.0" encoding="utf-8"?>
<ds:datastoreItem xmlns:ds="http://schemas.openxmlformats.org/officeDocument/2006/customXml" ds:itemID="{B25B7C11-0854-4708-8273-79C6C736CEA4}"/>
</file>

<file path=customXml/itemProps3.xml><?xml version="1.0" encoding="utf-8"?>
<ds:datastoreItem xmlns:ds="http://schemas.openxmlformats.org/officeDocument/2006/customXml" ds:itemID="{6BE167F4-823B-4543-8F7B-F209DAC6DC38}">
  <ds:schemaRefs>
    <ds:schemaRef ds:uri="http://schemas.microsoft.com/sharepoint/v3/contenttype/forms"/>
  </ds:schemaRefs>
</ds:datastoreItem>
</file>

<file path=customXml/itemProps4.xml><?xml version="1.0" encoding="utf-8"?>
<ds:datastoreItem xmlns:ds="http://schemas.openxmlformats.org/officeDocument/2006/customXml" ds:itemID="{85D543D4-20F8-407D-988B-A769573DDEA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Summary</vt:lpstr>
      <vt:lpstr>Commercial Flights</vt:lpstr>
      <vt:lpstr>Non-commercial flights</vt:lpstr>
      <vt:lpstr>Helicopter</vt:lpstr>
      <vt:lpstr>Boat</vt:lpstr>
      <vt:lpstr>Train</vt:lpstr>
      <vt:lpstr>Car</vt:lpstr>
      <vt:lpstr>Travel_Other</vt:lpstr>
      <vt:lpstr>Freight_Plane</vt:lpstr>
      <vt:lpstr>Cargo (Sea)</vt:lpstr>
      <vt:lpstr>Freight_Truck</vt:lpstr>
      <vt:lpstr>Freight_Other</vt:lpstr>
      <vt:lpstr>Hotel Room</vt:lpstr>
      <vt:lpstr>Polar Station</vt:lpstr>
      <vt:lpstr>Accomodation_Other</vt:lpstr>
      <vt:lpstr>Fuels</vt:lpstr>
      <vt:lpstr>Chemicals</vt:lpstr>
      <vt:lpstr>Consumables_Other</vt:lpstr>
      <vt:lpstr>Other_Emissions</vt:lpstr>
      <vt:lpstr>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Olafur Stitelmann</dc:creator>
  <cp:keywords/>
  <dc:description/>
  <cp:lastModifiedBy>Olafur Stitelmann</cp:lastModifiedBy>
  <cp:revision/>
  <dcterms:created xsi:type="dcterms:W3CDTF">2024-05-16T07:10:13Z</dcterms:created>
  <dcterms:modified xsi:type="dcterms:W3CDTF">2024-08-05T07:43:26Z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0x01010047861C9A31B3D84E9F507E1192B9141B</vt:lpwstr>
  </property>
  <property fmtid="{D5CDD505-2E9C-101B-9397-08002B2CF9AE}" pid="3" name="MediaServiceImageTags">
    <vt:lpwstr/>
  </property>
</Properties>
</file>